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6945" activeTab="2"/>
  </bookViews>
  <sheets>
    <sheet name="Matrica" sheetId="1" r:id="rId1"/>
    <sheet name="Sheet2" sheetId="4" state="hidden" r:id="rId2"/>
    <sheet name="Радна места" sheetId="2" r:id="rId3"/>
    <sheet name="Приказ по СС" sheetId="6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'Радна места'!$A$1:$AL$181</definedName>
  </definedNames>
  <calcPr calcId="124519"/>
  <pivotCaches>
    <pivotCache cacheId="0" r:id="rId9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3" i="2"/>
  <c r="D242"/>
  <c r="P223"/>
  <c r="AR252"/>
  <c r="AQ252"/>
  <c r="AP252"/>
  <c r="AR251"/>
  <c r="AQ251"/>
  <c r="AP251"/>
  <c r="AQ250"/>
  <c r="AR250" s="1"/>
  <c r="AP250"/>
  <c r="AR249"/>
  <c r="AQ249"/>
  <c r="AP249"/>
  <c r="AR238"/>
  <c r="AQ238"/>
  <c r="AP238"/>
  <c r="AP211"/>
  <c r="AP210"/>
  <c r="AP209"/>
  <c r="AP208"/>
  <c r="AP207"/>
  <c r="AP206"/>
  <c r="AP204"/>
  <c r="AJ213"/>
  <c r="AH213" s="1"/>
  <c r="AJ211"/>
  <c r="AJ210"/>
  <c r="AJ209"/>
  <c r="AJ208"/>
  <c r="AJ207"/>
  <c r="AJ206"/>
  <c r="AJ205"/>
  <c r="AJ204"/>
  <c r="AN211"/>
  <c r="AQ211" s="1"/>
  <c r="AN210"/>
  <c r="AO210" s="1"/>
  <c r="AN209"/>
  <c r="AQ209" s="1"/>
  <c r="AN208"/>
  <c r="AQ208" s="1"/>
  <c r="AN207"/>
  <c r="AQ207" s="1"/>
  <c r="AN206"/>
  <c r="AQ206" s="1"/>
  <c r="AR206" s="1"/>
  <c r="AN205"/>
  <c r="AN204"/>
  <c r="AQ204" s="1"/>
  <c r="AQ214" s="1"/>
  <c r="AN213"/>
  <c r="AO213" s="1"/>
  <c r="AH212"/>
  <c r="W213"/>
  <c r="T213"/>
  <c r="R213"/>
  <c r="V213" s="1"/>
  <c r="X213" s="1"/>
  <c r="Q213"/>
  <c r="S213" s="1"/>
  <c r="U213" s="1"/>
  <c r="M213"/>
  <c r="L213"/>
  <c r="W211"/>
  <c r="T211"/>
  <c r="R211"/>
  <c r="V211" s="1"/>
  <c r="X211" s="1"/>
  <c r="Q211"/>
  <c r="S211" s="1"/>
  <c r="U211" s="1"/>
  <c r="R210"/>
  <c r="V210" s="1"/>
  <c r="X210" s="1"/>
  <c r="Q210"/>
  <c r="S210" s="1"/>
  <c r="T209"/>
  <c r="R209"/>
  <c r="V209" s="1"/>
  <c r="X209" s="1"/>
  <c r="Q209"/>
  <c r="S209" s="1"/>
  <c r="U209" s="1"/>
  <c r="R208"/>
  <c r="V208" s="1"/>
  <c r="X208" s="1"/>
  <c r="Q208"/>
  <c r="S208" s="1"/>
  <c r="U208" s="1"/>
  <c r="R207"/>
  <c r="V207" s="1"/>
  <c r="X207" s="1"/>
  <c r="Q207"/>
  <c r="S207" s="1"/>
  <c r="U207" s="1"/>
  <c r="R206"/>
  <c r="V206" s="1"/>
  <c r="X206" s="1"/>
  <c r="Q206"/>
  <c r="S206" s="1"/>
  <c r="R205"/>
  <c r="V205" s="1"/>
  <c r="X205" s="1"/>
  <c r="Q205"/>
  <c r="S205" s="1"/>
  <c r="U205" s="1"/>
  <c r="R204"/>
  <c r="V204" s="1"/>
  <c r="X204" s="1"/>
  <c r="Q204"/>
  <c r="S204" s="1"/>
  <c r="U204" s="1"/>
  <c r="AQ237"/>
  <c r="AQ239" s="1"/>
  <c r="AP237"/>
  <c r="AP239" s="1"/>
  <c r="AN148"/>
  <c r="AN147"/>
  <c r="AN146"/>
  <c r="AN144"/>
  <c r="AN143"/>
  <c r="AN142"/>
  <c r="AN141"/>
  <c r="AN140"/>
  <c r="AN139"/>
  <c r="AN138"/>
  <c r="AN137"/>
  <c r="AN135"/>
  <c r="AN134"/>
  <c r="AN133"/>
  <c r="AN131"/>
  <c r="AN130"/>
  <c r="AN128"/>
  <c r="AN127"/>
  <c r="AP240" l="1"/>
  <c r="AP241"/>
  <c r="AR239"/>
  <c r="AR244" s="1"/>
  <c r="AP244"/>
  <c r="AQ241"/>
  <c r="AQ244"/>
  <c r="AQ240"/>
  <c r="AQ245" s="1"/>
  <c r="AP214"/>
  <c r="AP216" s="1"/>
  <c r="AO211"/>
  <c r="AQ216"/>
  <c r="AQ217" s="1"/>
  <c r="AQ215"/>
  <c r="AO206"/>
  <c r="AR237"/>
  <c r="AO207"/>
  <c r="AR207"/>
  <c r="AO208"/>
  <c r="AQ210"/>
  <c r="AR210" s="1"/>
  <c r="AO204"/>
  <c r="AR211"/>
  <c r="AO205"/>
  <c r="AO209"/>
  <c r="AR204"/>
  <c r="AR214" s="1"/>
  <c r="AR208"/>
  <c r="AR213"/>
  <c r="AR209"/>
  <c r="AN125"/>
  <c r="AQ125" s="1"/>
  <c r="AN123"/>
  <c r="AQ123" s="1"/>
  <c r="AN121"/>
  <c r="AQ121" s="1"/>
  <c r="AN119"/>
  <c r="AN118"/>
  <c r="AN116"/>
  <c r="AN115"/>
  <c r="AQ115" s="1"/>
  <c r="AN114"/>
  <c r="AQ114" s="1"/>
  <c r="AN112"/>
  <c r="AQ112" s="1"/>
  <c r="AN111"/>
  <c r="AQ111" s="1"/>
  <c r="AN110"/>
  <c r="AQ110" s="1"/>
  <c r="AN108"/>
  <c r="AN106"/>
  <c r="AQ106" s="1"/>
  <c r="AN105"/>
  <c r="AQ105" s="1"/>
  <c r="AN104"/>
  <c r="AQ104" s="1"/>
  <c r="AN102"/>
  <c r="AQ102" s="1"/>
  <c r="AN100"/>
  <c r="AQ100" s="1"/>
  <c r="AN99"/>
  <c r="AQ99" s="1"/>
  <c r="AN98"/>
  <c r="AQ98" s="1"/>
  <c r="AN96"/>
  <c r="AN94"/>
  <c r="AN93"/>
  <c r="AN92"/>
  <c r="AQ92" s="1"/>
  <c r="AN88"/>
  <c r="AN87"/>
  <c r="AQ87" s="1"/>
  <c r="AN85"/>
  <c r="AQ85" s="1"/>
  <c r="AN84"/>
  <c r="AN83"/>
  <c r="AQ83" s="1"/>
  <c r="AN81"/>
  <c r="AQ81" s="1"/>
  <c r="AN80"/>
  <c r="AN79"/>
  <c r="AN77"/>
  <c r="AQ77" s="1"/>
  <c r="AN76"/>
  <c r="AN75"/>
  <c r="AQ75" s="1"/>
  <c r="AN73"/>
  <c r="AQ73" s="1"/>
  <c r="AN72"/>
  <c r="AQ72" s="1"/>
  <c r="AN71"/>
  <c r="AQ71" s="1"/>
  <c r="AN69"/>
  <c r="AN68"/>
  <c r="AQ68" s="1"/>
  <c r="AN67"/>
  <c r="AQ67" s="1"/>
  <c r="AN63"/>
  <c r="AN62"/>
  <c r="AQ62" s="1"/>
  <c r="AN61"/>
  <c r="AQ61" s="1"/>
  <c r="AN59"/>
  <c r="AQ59" s="1"/>
  <c r="AN58"/>
  <c r="AQ58" s="1"/>
  <c r="AN57"/>
  <c r="AQ57" s="1"/>
  <c r="AN55"/>
  <c r="AQ55" s="1"/>
  <c r="AN54"/>
  <c r="AQ54" s="1"/>
  <c r="AN53"/>
  <c r="AQ53" s="1"/>
  <c r="AN51"/>
  <c r="AQ51" s="1"/>
  <c r="AN50"/>
  <c r="AQ50" s="1"/>
  <c r="AN49"/>
  <c r="AQ49" s="1"/>
  <c r="AN47"/>
  <c r="AQ47" s="1"/>
  <c r="AN46"/>
  <c r="AQ46" s="1"/>
  <c r="AN44"/>
  <c r="AQ44" s="1"/>
  <c r="AN43"/>
  <c r="AQ43" s="1"/>
  <c r="AN41"/>
  <c r="AQ41" s="1"/>
  <c r="AN40"/>
  <c r="AN39"/>
  <c r="AO39" s="1"/>
  <c r="AN38"/>
  <c r="AQ38" s="1"/>
  <c r="AN37"/>
  <c r="AO37" s="1"/>
  <c r="AN36"/>
  <c r="AQ36" s="1"/>
  <c r="AN35"/>
  <c r="AQ35" s="1"/>
  <c r="AN31"/>
  <c r="AQ31" s="1"/>
  <c r="AN30"/>
  <c r="AN28"/>
  <c r="AN27"/>
  <c r="AQ27" s="1"/>
  <c r="AN25"/>
  <c r="AQ25" s="1"/>
  <c r="AN23"/>
  <c r="AN21"/>
  <c r="AQ21" s="1"/>
  <c r="AN20"/>
  <c r="AQ20" s="1"/>
  <c r="AN19"/>
  <c r="AQ19" s="1"/>
  <c r="AN18"/>
  <c r="AQ18" s="1"/>
  <c r="AN16"/>
  <c r="AQ16" s="1"/>
  <c r="AN15"/>
  <c r="AN13"/>
  <c r="AQ13" s="1"/>
  <c r="AN11"/>
  <c r="AQ11" s="1"/>
  <c r="AN10"/>
  <c r="AQ10" s="1"/>
  <c r="AN8"/>
  <c r="AQ8" s="1"/>
  <c r="AN198"/>
  <c r="AO198" s="1"/>
  <c r="AN197"/>
  <c r="AO197" s="1"/>
  <c r="AN196"/>
  <c r="AQ196" s="1"/>
  <c r="AN195"/>
  <c r="AO195" s="1"/>
  <c r="AN194"/>
  <c r="AQ194" s="1"/>
  <c r="AN168"/>
  <c r="AQ168" s="1"/>
  <c r="AN156"/>
  <c r="AQ156" s="1"/>
  <c r="AN154"/>
  <c r="AN7"/>
  <c r="AN5"/>
  <c r="AQ5" s="1"/>
  <c r="AN4"/>
  <c r="AQ4" s="1"/>
  <c r="AQ148"/>
  <c r="AQ147"/>
  <c r="AQ146"/>
  <c r="AQ144"/>
  <c r="AQ143"/>
  <c r="AQ142"/>
  <c r="AQ141"/>
  <c r="AQ140"/>
  <c r="AQ138"/>
  <c r="AQ137"/>
  <c r="AQ135"/>
  <c r="AQ134"/>
  <c r="AQ133"/>
  <c r="AQ131"/>
  <c r="AQ130"/>
  <c r="AQ128"/>
  <c r="AQ127"/>
  <c r="AQ63"/>
  <c r="AQ40"/>
  <c r="AN2"/>
  <c r="AQ2" s="1"/>
  <c r="AN193"/>
  <c r="AO193" s="1"/>
  <c r="AN192"/>
  <c r="AQ192" s="1"/>
  <c r="AN191"/>
  <c r="AN190"/>
  <c r="AN189"/>
  <c r="AQ189" s="1"/>
  <c r="AN188"/>
  <c r="AN187"/>
  <c r="AQ187" s="1"/>
  <c r="AN186"/>
  <c r="AO186" s="1"/>
  <c r="AN185"/>
  <c r="AQ185" s="1"/>
  <c r="AN184"/>
  <c r="AN183"/>
  <c r="AN182"/>
  <c r="AO182" s="1"/>
  <c r="AN181"/>
  <c r="AQ181" s="1"/>
  <c r="AN180"/>
  <c r="AN179"/>
  <c r="AQ179" s="1"/>
  <c r="AN175"/>
  <c r="AO175" s="1"/>
  <c r="AN177"/>
  <c r="AN176"/>
  <c r="AN178"/>
  <c r="AQ178" s="1"/>
  <c r="AN174"/>
  <c r="AN173"/>
  <c r="AQ173" s="1"/>
  <c r="AN172"/>
  <c r="AO172" s="1"/>
  <c r="AN171"/>
  <c r="AN170"/>
  <c r="AN169"/>
  <c r="AN167"/>
  <c r="AQ167" s="1"/>
  <c r="AN166"/>
  <c r="AQ166" s="1"/>
  <c r="AN165"/>
  <c r="AQ165" s="1"/>
  <c r="AN163"/>
  <c r="AQ163" s="1"/>
  <c r="AN164"/>
  <c r="AQ164" s="1"/>
  <c r="AN162"/>
  <c r="AQ162" s="1"/>
  <c r="AN161"/>
  <c r="AQ161" s="1"/>
  <c r="AN160"/>
  <c r="AQ160" s="1"/>
  <c r="AN159"/>
  <c r="AQ159" s="1"/>
  <c r="AN158"/>
  <c r="AQ158" s="1"/>
  <c r="AN157"/>
  <c r="AQ157" s="1"/>
  <c r="AN155"/>
  <c r="AQ155" s="1"/>
  <c r="AN153"/>
  <c r="AQ153" s="1"/>
  <c r="AN152"/>
  <c r="AQ152" s="1"/>
  <c r="AN151"/>
  <c r="AQ151" s="1"/>
  <c r="AN150"/>
  <c r="AQ150" s="1"/>
  <c r="AN149"/>
  <c r="AQ149" s="1"/>
  <c r="AN145"/>
  <c r="AQ145" s="1"/>
  <c r="AN136"/>
  <c r="AQ136" s="1"/>
  <c r="AN132"/>
  <c r="AQ132" s="1"/>
  <c r="AN129"/>
  <c r="AQ129" s="1"/>
  <c r="AN122"/>
  <c r="AQ122" s="1"/>
  <c r="AN126"/>
  <c r="AQ126" s="1"/>
  <c r="AN124"/>
  <c r="AQ124" s="1"/>
  <c r="AN120"/>
  <c r="AQ120" s="1"/>
  <c r="AN117"/>
  <c r="AQ117" s="1"/>
  <c r="AN113"/>
  <c r="AQ113" s="1"/>
  <c r="AN109"/>
  <c r="AQ109" s="1"/>
  <c r="AN107"/>
  <c r="AQ107" s="1"/>
  <c r="AN103"/>
  <c r="AQ103" s="1"/>
  <c r="AN101"/>
  <c r="AQ101" s="1"/>
  <c r="AN97"/>
  <c r="AQ97" s="1"/>
  <c r="AN95"/>
  <c r="AQ95" s="1"/>
  <c r="AN91"/>
  <c r="AQ91" s="1"/>
  <c r="AN89"/>
  <c r="AQ89" s="1"/>
  <c r="AN90"/>
  <c r="AQ90" s="1"/>
  <c r="AN86"/>
  <c r="AQ86" s="1"/>
  <c r="AN82"/>
  <c r="AQ82" s="1"/>
  <c r="AN78"/>
  <c r="AQ78" s="1"/>
  <c r="AN74"/>
  <c r="AQ74" s="1"/>
  <c r="AN70"/>
  <c r="AQ70" s="1"/>
  <c r="AN66"/>
  <c r="AQ66" s="1"/>
  <c r="AN65"/>
  <c r="AQ65" s="1"/>
  <c r="AN64"/>
  <c r="AQ64" s="1"/>
  <c r="AN60"/>
  <c r="AQ60" s="1"/>
  <c r="AN56"/>
  <c r="AQ56" s="1"/>
  <c r="AN52"/>
  <c r="AQ52" s="1"/>
  <c r="AN48"/>
  <c r="AQ48" s="1"/>
  <c r="AN45"/>
  <c r="AQ45" s="1"/>
  <c r="AN42"/>
  <c r="AQ42" s="1"/>
  <c r="AN34"/>
  <c r="AQ34" s="1"/>
  <c r="AN33"/>
  <c r="AQ33" s="1"/>
  <c r="AN32"/>
  <c r="AO32" s="1"/>
  <c r="AN29"/>
  <c r="AQ29" s="1"/>
  <c r="AN26"/>
  <c r="AQ26" s="1"/>
  <c r="AN24"/>
  <c r="AQ24" s="1"/>
  <c r="AN22"/>
  <c r="AQ22" s="1"/>
  <c r="AN17"/>
  <c r="AQ17" s="1"/>
  <c r="AN14"/>
  <c r="AQ14" s="1"/>
  <c r="AN12"/>
  <c r="AQ12" s="1"/>
  <c r="AN9"/>
  <c r="AQ9" s="1"/>
  <c r="AN6"/>
  <c r="AQ6" s="1"/>
  <c r="AN3"/>
  <c r="AQ3" s="1"/>
  <c r="AI198"/>
  <c r="AP198" s="1"/>
  <c r="AI197"/>
  <c r="AP197" s="1"/>
  <c r="AI196"/>
  <c r="AP196" s="1"/>
  <c r="AI195"/>
  <c r="AI194"/>
  <c r="AP194" s="1"/>
  <c r="AI193"/>
  <c r="AP193" s="1"/>
  <c r="AI192"/>
  <c r="AP192" s="1"/>
  <c r="AI191"/>
  <c r="AI190"/>
  <c r="AP190" s="1"/>
  <c r="AI189"/>
  <c r="AP189" s="1"/>
  <c r="AI188"/>
  <c r="AP188" s="1"/>
  <c r="AI187"/>
  <c r="AI186"/>
  <c r="AJ186" s="1"/>
  <c r="AI185"/>
  <c r="AP185" s="1"/>
  <c r="AI184"/>
  <c r="AP184" s="1"/>
  <c r="AI183"/>
  <c r="AJ183" s="1"/>
  <c r="AI182"/>
  <c r="AP182" s="1"/>
  <c r="AI181"/>
  <c r="AP181" s="1"/>
  <c r="AI180"/>
  <c r="AP180" s="1"/>
  <c r="AI179"/>
  <c r="AJ179" s="1"/>
  <c r="AI178"/>
  <c r="AP178" s="1"/>
  <c r="AI177"/>
  <c r="AP177" s="1"/>
  <c r="AI176"/>
  <c r="AP176" s="1"/>
  <c r="AI175"/>
  <c r="AI174"/>
  <c r="AP174" s="1"/>
  <c r="AI173"/>
  <c r="AP173" s="1"/>
  <c r="AI172"/>
  <c r="AJ172" s="1"/>
  <c r="AI171"/>
  <c r="AI170"/>
  <c r="AP170" s="1"/>
  <c r="AI169"/>
  <c r="AP169" s="1"/>
  <c r="AI168"/>
  <c r="AP168" s="1"/>
  <c r="AI167"/>
  <c r="AP167" s="1"/>
  <c r="AI166"/>
  <c r="AP166" s="1"/>
  <c r="AI165"/>
  <c r="AP165" s="1"/>
  <c r="AI164"/>
  <c r="AP164" s="1"/>
  <c r="AI163"/>
  <c r="AP163" s="1"/>
  <c r="AI162"/>
  <c r="AP162" s="1"/>
  <c r="AI161"/>
  <c r="AP161" s="1"/>
  <c r="AI160"/>
  <c r="AP160" s="1"/>
  <c r="AI159"/>
  <c r="AP159" s="1"/>
  <c r="AI158"/>
  <c r="AP158" s="1"/>
  <c r="AI157"/>
  <c r="AP157" s="1"/>
  <c r="AI156"/>
  <c r="AP156" s="1"/>
  <c r="AI155"/>
  <c r="AP155" s="1"/>
  <c r="AI154"/>
  <c r="AP154" s="1"/>
  <c r="AI153"/>
  <c r="AP153" s="1"/>
  <c r="AI152"/>
  <c r="AP152" s="1"/>
  <c r="AI151"/>
  <c r="AP151" s="1"/>
  <c r="AI150"/>
  <c r="AP150" s="1"/>
  <c r="AI149"/>
  <c r="AP149" s="1"/>
  <c r="AI148"/>
  <c r="AP148" s="1"/>
  <c r="AI147"/>
  <c r="AP147" s="1"/>
  <c r="AI146"/>
  <c r="AP146" s="1"/>
  <c r="AI145"/>
  <c r="AP145" s="1"/>
  <c r="AI144"/>
  <c r="AP144" s="1"/>
  <c r="AI143"/>
  <c r="AP143" s="1"/>
  <c r="AI142"/>
  <c r="AP142" s="1"/>
  <c r="AI141"/>
  <c r="AP141" s="1"/>
  <c r="AI140"/>
  <c r="AP140" s="1"/>
  <c r="AI139"/>
  <c r="AI138"/>
  <c r="AP138" s="1"/>
  <c r="AI137"/>
  <c r="AP137" s="1"/>
  <c r="AI136"/>
  <c r="AP136" s="1"/>
  <c r="AI135"/>
  <c r="AP135" s="1"/>
  <c r="AI134"/>
  <c r="AP134" s="1"/>
  <c r="AI133"/>
  <c r="AP133" s="1"/>
  <c r="AI132"/>
  <c r="AP132" s="1"/>
  <c r="AI131"/>
  <c r="AP131" s="1"/>
  <c r="AI130"/>
  <c r="AP130" s="1"/>
  <c r="AI129"/>
  <c r="AP129" s="1"/>
  <c r="AI128"/>
  <c r="AP128" s="1"/>
  <c r="AI127"/>
  <c r="AP127" s="1"/>
  <c r="AI126"/>
  <c r="AP126" s="1"/>
  <c r="AI125"/>
  <c r="AP125" s="1"/>
  <c r="AI124"/>
  <c r="AP124" s="1"/>
  <c r="AI123"/>
  <c r="AP123" s="1"/>
  <c r="AI122"/>
  <c r="AP122" s="1"/>
  <c r="AI121"/>
  <c r="AP121" s="1"/>
  <c r="AI120"/>
  <c r="AP120" s="1"/>
  <c r="AI119"/>
  <c r="AP119" s="1"/>
  <c r="AI118"/>
  <c r="AP118" s="1"/>
  <c r="AI117"/>
  <c r="AP117" s="1"/>
  <c r="AI116"/>
  <c r="AP116" s="1"/>
  <c r="AI115"/>
  <c r="AP115" s="1"/>
  <c r="AI114"/>
  <c r="AP114" s="1"/>
  <c r="AI113"/>
  <c r="AP113" s="1"/>
  <c r="AI112"/>
  <c r="AP112" s="1"/>
  <c r="AI111"/>
  <c r="AP111" s="1"/>
  <c r="AI110"/>
  <c r="AP110" s="1"/>
  <c r="AI109"/>
  <c r="AP109" s="1"/>
  <c r="AI108"/>
  <c r="AP108" s="1"/>
  <c r="AI107"/>
  <c r="AP107" s="1"/>
  <c r="AI106"/>
  <c r="AP106" s="1"/>
  <c r="AI105"/>
  <c r="AP105" s="1"/>
  <c r="AI104"/>
  <c r="AP104" s="1"/>
  <c r="AI103"/>
  <c r="AP103" s="1"/>
  <c r="AI102"/>
  <c r="AP102" s="1"/>
  <c r="AI101"/>
  <c r="AP101" s="1"/>
  <c r="AI100"/>
  <c r="AP100" s="1"/>
  <c r="AI99"/>
  <c r="AP99" s="1"/>
  <c r="AI98"/>
  <c r="AP98" s="1"/>
  <c r="AI97"/>
  <c r="AP97" s="1"/>
  <c r="AI96"/>
  <c r="AP96" s="1"/>
  <c r="AI95"/>
  <c r="AP95" s="1"/>
  <c r="AI94"/>
  <c r="AP94" s="1"/>
  <c r="AI93"/>
  <c r="AP93" s="1"/>
  <c r="AI92"/>
  <c r="AP92" s="1"/>
  <c r="AI91"/>
  <c r="AP91" s="1"/>
  <c r="AI90"/>
  <c r="AP90" s="1"/>
  <c r="AI89"/>
  <c r="AP89" s="1"/>
  <c r="AI88"/>
  <c r="AP88" s="1"/>
  <c r="AI87"/>
  <c r="AP87" s="1"/>
  <c r="AI86"/>
  <c r="AP86" s="1"/>
  <c r="AI85"/>
  <c r="AP85" s="1"/>
  <c r="AI84"/>
  <c r="AP84" s="1"/>
  <c r="AI83"/>
  <c r="AP83" s="1"/>
  <c r="AI82"/>
  <c r="AP82" s="1"/>
  <c r="AI81"/>
  <c r="AP81" s="1"/>
  <c r="AI80"/>
  <c r="AP80" s="1"/>
  <c r="AI79"/>
  <c r="AP79" s="1"/>
  <c r="AI78"/>
  <c r="AP78" s="1"/>
  <c r="AI77"/>
  <c r="AP77" s="1"/>
  <c r="AI76"/>
  <c r="AP76" s="1"/>
  <c r="AI75"/>
  <c r="AP75" s="1"/>
  <c r="AI74"/>
  <c r="AP74" s="1"/>
  <c r="AI73"/>
  <c r="AP73" s="1"/>
  <c r="AI72"/>
  <c r="AP72" s="1"/>
  <c r="AI71"/>
  <c r="AP71" s="1"/>
  <c r="AI70"/>
  <c r="AP70" s="1"/>
  <c r="AI69"/>
  <c r="AP69" s="1"/>
  <c r="AI68"/>
  <c r="AP68" s="1"/>
  <c r="AI67"/>
  <c r="AP67" s="1"/>
  <c r="AI66"/>
  <c r="AP66" s="1"/>
  <c r="AI65"/>
  <c r="AP65" s="1"/>
  <c r="AI64"/>
  <c r="AP64" s="1"/>
  <c r="AI63"/>
  <c r="AP63" s="1"/>
  <c r="AI62"/>
  <c r="AP62" s="1"/>
  <c r="AI61"/>
  <c r="AP61" s="1"/>
  <c r="AI60"/>
  <c r="AP60" s="1"/>
  <c r="AI59"/>
  <c r="AP59" s="1"/>
  <c r="AI58"/>
  <c r="AP58" s="1"/>
  <c r="AI57"/>
  <c r="AP57" s="1"/>
  <c r="AI56"/>
  <c r="AP56" s="1"/>
  <c r="AI55"/>
  <c r="AP55" s="1"/>
  <c r="AI54"/>
  <c r="AP54" s="1"/>
  <c r="AI53"/>
  <c r="AP53" s="1"/>
  <c r="AI52"/>
  <c r="AP52" s="1"/>
  <c r="AI51"/>
  <c r="AP51" s="1"/>
  <c r="AI50"/>
  <c r="AP50" s="1"/>
  <c r="AI49"/>
  <c r="AP49" s="1"/>
  <c r="AI48"/>
  <c r="AP48" s="1"/>
  <c r="AI47"/>
  <c r="AP47" s="1"/>
  <c r="AI46"/>
  <c r="AP46" s="1"/>
  <c r="AI45"/>
  <c r="AP45" s="1"/>
  <c r="AI44"/>
  <c r="AP44" s="1"/>
  <c r="AI43"/>
  <c r="AP43" s="1"/>
  <c r="AI42"/>
  <c r="AP42" s="1"/>
  <c r="AI41"/>
  <c r="AP41" s="1"/>
  <c r="AI40"/>
  <c r="AP40" s="1"/>
  <c r="AI39"/>
  <c r="AJ39" s="1"/>
  <c r="AI38"/>
  <c r="AP38" s="1"/>
  <c r="AI37"/>
  <c r="AP37" s="1"/>
  <c r="AI36"/>
  <c r="AP36" s="1"/>
  <c r="AI35"/>
  <c r="AP35" s="1"/>
  <c r="AI34"/>
  <c r="AP34" s="1"/>
  <c r="AI33"/>
  <c r="AP33" s="1"/>
  <c r="AI32"/>
  <c r="AP32" s="1"/>
  <c r="AI31"/>
  <c r="AP31" s="1"/>
  <c r="AI30"/>
  <c r="AP30" s="1"/>
  <c r="AI29"/>
  <c r="AP29" s="1"/>
  <c r="AI28"/>
  <c r="AP28" s="1"/>
  <c r="AI27"/>
  <c r="AP27" s="1"/>
  <c r="AI26"/>
  <c r="AP26" s="1"/>
  <c r="AI25"/>
  <c r="AP25" s="1"/>
  <c r="AI24"/>
  <c r="AP24" s="1"/>
  <c r="AI23"/>
  <c r="AP23" s="1"/>
  <c r="AI22"/>
  <c r="AP22" s="1"/>
  <c r="AI21"/>
  <c r="AP21" s="1"/>
  <c r="AI20"/>
  <c r="AP20" s="1"/>
  <c r="AI19"/>
  <c r="AP19" s="1"/>
  <c r="AI18"/>
  <c r="AP18" s="1"/>
  <c r="AI17"/>
  <c r="AP17" s="1"/>
  <c r="AI16"/>
  <c r="AP16" s="1"/>
  <c r="AI15"/>
  <c r="AP15" s="1"/>
  <c r="AI14"/>
  <c r="AP14" s="1"/>
  <c r="AI13"/>
  <c r="AP13" s="1"/>
  <c r="AI12"/>
  <c r="AP12" s="1"/>
  <c r="AI11"/>
  <c r="AP11" s="1"/>
  <c r="AI10"/>
  <c r="AP10" s="1"/>
  <c r="AI9"/>
  <c r="AP9" s="1"/>
  <c r="AI8"/>
  <c r="AP8" s="1"/>
  <c r="AI7"/>
  <c r="AP7" s="1"/>
  <c r="AI6"/>
  <c r="AP6" s="1"/>
  <c r="AI5"/>
  <c r="AP5" s="1"/>
  <c r="AI4"/>
  <c r="AP4" s="1"/>
  <c r="AI3"/>
  <c r="AP3" s="1"/>
  <c r="AI2"/>
  <c r="AP2" s="1"/>
  <c r="AP215" l="1"/>
  <c r="AP246"/>
  <c r="AR241"/>
  <c r="AR246" s="1"/>
  <c r="AP242"/>
  <c r="AQ246"/>
  <c r="AQ242"/>
  <c r="AQ247" s="1"/>
  <c r="AP245"/>
  <c r="AR240"/>
  <c r="AR245" s="1"/>
  <c r="AP217"/>
  <c r="AR217" s="1"/>
  <c r="AR216"/>
  <c r="AQ37"/>
  <c r="AR37" s="1"/>
  <c r="AO196"/>
  <c r="AR215"/>
  <c r="AO194"/>
  <c r="AR63"/>
  <c r="AR95"/>
  <c r="AR99"/>
  <c r="AR107"/>
  <c r="AR135"/>
  <c r="AR155"/>
  <c r="AR159"/>
  <c r="AR163"/>
  <c r="AR167"/>
  <c r="AR48"/>
  <c r="AR64"/>
  <c r="AR192"/>
  <c r="AR113"/>
  <c r="AR157"/>
  <c r="AR161"/>
  <c r="AR47"/>
  <c r="AR71"/>
  <c r="AR87"/>
  <c r="AR143"/>
  <c r="AR151"/>
  <c r="AJ32"/>
  <c r="AR129"/>
  <c r="AR49"/>
  <c r="AR3"/>
  <c r="AR4"/>
  <c r="AR52"/>
  <c r="AR100"/>
  <c r="AR136"/>
  <c r="AR148"/>
  <c r="AJ177"/>
  <c r="AR19"/>
  <c r="AR103"/>
  <c r="AR111"/>
  <c r="AR123"/>
  <c r="AJ178"/>
  <c r="AR20"/>
  <c r="AR56"/>
  <c r="AR128"/>
  <c r="AR144"/>
  <c r="AR152"/>
  <c r="AJ37"/>
  <c r="AJ188"/>
  <c r="AJ198"/>
  <c r="AR74"/>
  <c r="AR90"/>
  <c r="AR150"/>
  <c r="AO173"/>
  <c r="AO187"/>
  <c r="AR53"/>
  <c r="AJ190"/>
  <c r="AQ186"/>
  <c r="AR91"/>
  <c r="AR115"/>
  <c r="AJ194"/>
  <c r="AR70"/>
  <c r="AQ195"/>
  <c r="AR21"/>
  <c r="AR117"/>
  <c r="AR145"/>
  <c r="AR153"/>
  <c r="AR189"/>
  <c r="AJ174"/>
  <c r="AJ189"/>
  <c r="AR65"/>
  <c r="AP172"/>
  <c r="AR8"/>
  <c r="AR59"/>
  <c r="AR67"/>
  <c r="AR156"/>
  <c r="AR164"/>
  <c r="AO178"/>
  <c r="AO181"/>
  <c r="AQ172"/>
  <c r="AR172" s="1"/>
  <c r="AQ193"/>
  <c r="AR193" s="1"/>
  <c r="AQ198"/>
  <c r="AR198" s="1"/>
  <c r="AR17"/>
  <c r="AR41"/>
  <c r="AR149"/>
  <c r="AR181"/>
  <c r="AR26"/>
  <c r="AR34"/>
  <c r="AR78"/>
  <c r="AR126"/>
  <c r="AO179"/>
  <c r="AR55"/>
  <c r="AR36"/>
  <c r="AR60"/>
  <c r="AR68"/>
  <c r="AR104"/>
  <c r="AR120"/>
  <c r="AR196"/>
  <c r="AR13"/>
  <c r="AR9"/>
  <c r="AR45"/>
  <c r="AR194"/>
  <c r="AJ173"/>
  <c r="AJ182"/>
  <c r="AJ193"/>
  <c r="AR6"/>
  <c r="AO189"/>
  <c r="AO192"/>
  <c r="AR10"/>
  <c r="AQ39"/>
  <c r="AP186"/>
  <c r="AR2"/>
  <c r="AR42"/>
  <c r="AR33"/>
  <c r="AR22"/>
  <c r="AP179"/>
  <c r="AR179" s="1"/>
  <c r="AR12"/>
  <c r="AR132"/>
  <c r="AR160"/>
  <c r="AJ184"/>
  <c r="AR29"/>
  <c r="AR97"/>
  <c r="AJ169"/>
  <c r="AJ180"/>
  <c r="AJ185"/>
  <c r="AJ196"/>
  <c r="AR66"/>
  <c r="AR82"/>
  <c r="AR122"/>
  <c r="AR158"/>
  <c r="AR162"/>
  <c r="AR166"/>
  <c r="AO171"/>
  <c r="AQ171"/>
  <c r="AO174"/>
  <c r="AQ174"/>
  <c r="AR174" s="1"/>
  <c r="AO180"/>
  <c r="AQ180"/>
  <c r="AR180" s="1"/>
  <c r="AO183"/>
  <c r="AQ183"/>
  <c r="AR18"/>
  <c r="AQ32"/>
  <c r="AR32" s="1"/>
  <c r="AR38"/>
  <c r="AR57"/>
  <c r="AR77"/>
  <c r="AR102"/>
  <c r="AR141"/>
  <c r="AQ175"/>
  <c r="AQ182"/>
  <c r="AR182" s="1"/>
  <c r="AJ171"/>
  <c r="AP171"/>
  <c r="AJ175"/>
  <c r="AP175"/>
  <c r="AJ187"/>
  <c r="AP187"/>
  <c r="AR187" s="1"/>
  <c r="AJ191"/>
  <c r="AP191"/>
  <c r="AJ195"/>
  <c r="AP195"/>
  <c r="AR195" s="1"/>
  <c r="AO169"/>
  <c r="AQ169"/>
  <c r="AR169" s="1"/>
  <c r="AO176"/>
  <c r="AQ176"/>
  <c r="AR176" s="1"/>
  <c r="AQ190"/>
  <c r="AR190" s="1"/>
  <c r="AO190"/>
  <c r="AR14"/>
  <c r="AR24"/>
  <c r="AR81"/>
  <c r="AR124"/>
  <c r="AR165"/>
  <c r="AO170"/>
  <c r="AQ170"/>
  <c r="AR170" s="1"/>
  <c r="AO177"/>
  <c r="AQ177"/>
  <c r="AR177" s="1"/>
  <c r="AO185"/>
  <c r="AQ188"/>
  <c r="AR188" s="1"/>
  <c r="AO188"/>
  <c r="AO191"/>
  <c r="AQ191"/>
  <c r="AR5"/>
  <c r="AR89"/>
  <c r="AR110"/>
  <c r="AR133"/>
  <c r="AR101"/>
  <c r="AR109"/>
  <c r="AR173"/>
  <c r="AR185"/>
  <c r="AJ170"/>
  <c r="AJ176"/>
  <c r="AJ181"/>
  <c r="AJ192"/>
  <c r="AJ197"/>
  <c r="AR86"/>
  <c r="AR178"/>
  <c r="AO184"/>
  <c r="AQ184"/>
  <c r="AR184" s="1"/>
  <c r="AP39"/>
  <c r="AR61"/>
  <c r="AR85"/>
  <c r="AR106"/>
  <c r="AP183"/>
  <c r="AR25"/>
  <c r="AR46"/>
  <c r="AR50"/>
  <c r="AR54"/>
  <c r="AR58"/>
  <c r="AR62"/>
  <c r="AR98"/>
  <c r="AR121"/>
  <c r="AR125"/>
  <c r="AR137"/>
  <c r="AR73"/>
  <c r="AQ94"/>
  <c r="AR94" s="1"/>
  <c r="AQ116"/>
  <c r="AR116" s="1"/>
  <c r="AR146"/>
  <c r="AQ79"/>
  <c r="AR79" s="1"/>
  <c r="AQ84"/>
  <c r="AR84" s="1"/>
  <c r="AQ88"/>
  <c r="AR88" s="1"/>
  <c r="AQ96"/>
  <c r="AR96" s="1"/>
  <c r="AQ118"/>
  <c r="AR118" s="1"/>
  <c r="AR114"/>
  <c r="AR105"/>
  <c r="AR130"/>
  <c r="AR134"/>
  <c r="AR138"/>
  <c r="AR142"/>
  <c r="AR147"/>
  <c r="AR140"/>
  <c r="AR131"/>
  <c r="AR127"/>
  <c r="AQ119"/>
  <c r="AR119" s="1"/>
  <c r="AR112"/>
  <c r="AQ108"/>
  <c r="AR108" s="1"/>
  <c r="AQ93"/>
  <c r="AR93" s="1"/>
  <c r="AR92"/>
  <c r="AR83"/>
  <c r="AQ80"/>
  <c r="AR80" s="1"/>
  <c r="AQ76"/>
  <c r="AR76" s="1"/>
  <c r="AR75"/>
  <c r="AR72"/>
  <c r="AQ69"/>
  <c r="AR69" s="1"/>
  <c r="AR51"/>
  <c r="AR44"/>
  <c r="AR43"/>
  <c r="AR40"/>
  <c r="AR35"/>
  <c r="AR31"/>
  <c r="AQ30"/>
  <c r="AR30" s="1"/>
  <c r="AQ28"/>
  <c r="AR28" s="1"/>
  <c r="AR27"/>
  <c r="AQ23"/>
  <c r="AR23" s="1"/>
  <c r="AR16"/>
  <c r="AQ15"/>
  <c r="AR15" s="1"/>
  <c r="AR11"/>
  <c r="AQ197"/>
  <c r="AR197" s="1"/>
  <c r="AR168"/>
  <c r="AQ154"/>
  <c r="AR154" s="1"/>
  <c r="AQ7"/>
  <c r="AR7" s="1"/>
  <c r="Z198"/>
  <c r="Y198"/>
  <c r="W198"/>
  <c r="T198"/>
  <c r="R198"/>
  <c r="V198" s="1"/>
  <c r="X198" s="1"/>
  <c r="Q198"/>
  <c r="S198" s="1"/>
  <c r="U198" s="1"/>
  <c r="Z197"/>
  <c r="Y197"/>
  <c r="W197"/>
  <c r="T197"/>
  <c r="R197"/>
  <c r="V197" s="1"/>
  <c r="X197" s="1"/>
  <c r="Q197"/>
  <c r="S197" s="1"/>
  <c r="U197" s="1"/>
  <c r="Z196"/>
  <c r="Y196"/>
  <c r="W196"/>
  <c r="T196"/>
  <c r="R196"/>
  <c r="V196" s="1"/>
  <c r="X196" s="1"/>
  <c r="Q196"/>
  <c r="S196" s="1"/>
  <c r="U196" s="1"/>
  <c r="Z195"/>
  <c r="Y195"/>
  <c r="W195"/>
  <c r="T195"/>
  <c r="R195"/>
  <c r="V195" s="1"/>
  <c r="X195" s="1"/>
  <c r="Q195"/>
  <c r="S195" s="1"/>
  <c r="U195" s="1"/>
  <c r="Z194"/>
  <c r="Y194"/>
  <c r="W194"/>
  <c r="T194"/>
  <c r="R194"/>
  <c r="V194" s="1"/>
  <c r="X194" s="1"/>
  <c r="Q194"/>
  <c r="S194" s="1"/>
  <c r="U194" s="1"/>
  <c r="Z193"/>
  <c r="Y193"/>
  <c r="W193"/>
  <c r="T193"/>
  <c r="R193"/>
  <c r="V193" s="1"/>
  <c r="X193" s="1"/>
  <c r="Q193"/>
  <c r="S193" s="1"/>
  <c r="U193" s="1"/>
  <c r="Z192"/>
  <c r="Y192"/>
  <c r="W192"/>
  <c r="T192"/>
  <c r="R192"/>
  <c r="V192" s="1"/>
  <c r="X192" s="1"/>
  <c r="Q192"/>
  <c r="S192" s="1"/>
  <c r="U192" s="1"/>
  <c r="Z191"/>
  <c r="Y191"/>
  <c r="W191"/>
  <c r="T191"/>
  <c r="R191"/>
  <c r="V191" s="1"/>
  <c r="X191" s="1"/>
  <c r="Q191"/>
  <c r="S191" s="1"/>
  <c r="U191" s="1"/>
  <c r="Z190"/>
  <c r="Y190"/>
  <c r="W190"/>
  <c r="T190"/>
  <c r="R190"/>
  <c r="V190" s="1"/>
  <c r="X190" s="1"/>
  <c r="Q190"/>
  <c r="S190" s="1"/>
  <c r="U190" s="1"/>
  <c r="Z189"/>
  <c r="Y189"/>
  <c r="W189"/>
  <c r="T189"/>
  <c r="R189"/>
  <c r="V189" s="1"/>
  <c r="X189" s="1"/>
  <c r="Q189"/>
  <c r="S189" s="1"/>
  <c r="U189" s="1"/>
  <c r="Z188"/>
  <c r="Y188"/>
  <c r="W188"/>
  <c r="T188"/>
  <c r="R188"/>
  <c r="V188" s="1"/>
  <c r="X188" s="1"/>
  <c r="Q188"/>
  <c r="S188" s="1"/>
  <c r="U188" s="1"/>
  <c r="Z187"/>
  <c r="Y187"/>
  <c r="W187"/>
  <c r="T187"/>
  <c r="R187"/>
  <c r="V187" s="1"/>
  <c r="X187" s="1"/>
  <c r="Q187"/>
  <c r="S187" s="1"/>
  <c r="U187" s="1"/>
  <c r="Z186"/>
  <c r="Y186"/>
  <c r="W186"/>
  <c r="T186"/>
  <c r="R186"/>
  <c r="V186" s="1"/>
  <c r="X186" s="1"/>
  <c r="Q186"/>
  <c r="S186" s="1"/>
  <c r="U186" s="1"/>
  <c r="Z185"/>
  <c r="Y185"/>
  <c r="W185"/>
  <c r="T185"/>
  <c r="R185"/>
  <c r="V185" s="1"/>
  <c r="X185" s="1"/>
  <c r="Q185"/>
  <c r="S185" s="1"/>
  <c r="U185" s="1"/>
  <c r="Z184"/>
  <c r="Y184"/>
  <c r="W184"/>
  <c r="T184"/>
  <c r="R184"/>
  <c r="V184" s="1"/>
  <c r="X184" s="1"/>
  <c r="Q184"/>
  <c r="S184" s="1"/>
  <c r="U184" s="1"/>
  <c r="Z183"/>
  <c r="Y183"/>
  <c r="W183"/>
  <c r="T183"/>
  <c r="R183"/>
  <c r="V183" s="1"/>
  <c r="X183" s="1"/>
  <c r="Q183"/>
  <c r="S183" s="1"/>
  <c r="U183" s="1"/>
  <c r="Z182"/>
  <c r="Y182"/>
  <c r="W182"/>
  <c r="T182"/>
  <c r="R182"/>
  <c r="V182" s="1"/>
  <c r="X182" s="1"/>
  <c r="Q182"/>
  <c r="S182" s="1"/>
  <c r="U182" s="1"/>
  <c r="Z181"/>
  <c r="Y181"/>
  <c r="W181"/>
  <c r="T181"/>
  <c r="R181"/>
  <c r="V181" s="1"/>
  <c r="X181" s="1"/>
  <c r="Q181"/>
  <c r="S181" s="1"/>
  <c r="U181" s="1"/>
  <c r="Z180"/>
  <c r="Y180"/>
  <c r="W180"/>
  <c r="T180"/>
  <c r="R180"/>
  <c r="V180" s="1"/>
  <c r="X180" s="1"/>
  <c r="Q180"/>
  <c r="S180" s="1"/>
  <c r="U180" s="1"/>
  <c r="Z179"/>
  <c r="Y179"/>
  <c r="W179"/>
  <c r="T179"/>
  <c r="R179"/>
  <c r="V179" s="1"/>
  <c r="X179" s="1"/>
  <c r="Q179"/>
  <c r="S179" s="1"/>
  <c r="U179" s="1"/>
  <c r="Z178"/>
  <c r="Y178"/>
  <c r="W178"/>
  <c r="T178"/>
  <c r="R178"/>
  <c r="V178" s="1"/>
  <c r="X178" s="1"/>
  <c r="Q178"/>
  <c r="S178" s="1"/>
  <c r="U178" s="1"/>
  <c r="Z177"/>
  <c r="Y177"/>
  <c r="W177"/>
  <c r="T177"/>
  <c r="R177"/>
  <c r="V177" s="1"/>
  <c r="X177" s="1"/>
  <c r="Q177"/>
  <c r="S177" s="1"/>
  <c r="U177" s="1"/>
  <c r="Z176"/>
  <c r="Y176"/>
  <c r="W176"/>
  <c r="T176"/>
  <c r="R176"/>
  <c r="V176" s="1"/>
  <c r="X176" s="1"/>
  <c r="Q176"/>
  <c r="S176" s="1"/>
  <c r="U176" s="1"/>
  <c r="Z175"/>
  <c r="Y175"/>
  <c r="W175"/>
  <c r="T175"/>
  <c r="R175"/>
  <c r="V175" s="1"/>
  <c r="X175" s="1"/>
  <c r="Q175"/>
  <c r="S175" s="1"/>
  <c r="U175" s="1"/>
  <c r="Z174"/>
  <c r="Y174"/>
  <c r="W174"/>
  <c r="T174"/>
  <c r="R174"/>
  <c r="V174" s="1"/>
  <c r="X174" s="1"/>
  <c r="Q174"/>
  <c r="S174" s="1"/>
  <c r="U174" s="1"/>
  <c r="Z173"/>
  <c r="Y173"/>
  <c r="W173"/>
  <c r="T173"/>
  <c r="R173"/>
  <c r="V173" s="1"/>
  <c r="X173" s="1"/>
  <c r="Q173"/>
  <c r="S173" s="1"/>
  <c r="U173" s="1"/>
  <c r="Z172"/>
  <c r="Y172"/>
  <c r="W172"/>
  <c r="T172"/>
  <c r="R172"/>
  <c r="V172" s="1"/>
  <c r="X172" s="1"/>
  <c r="Q172"/>
  <c r="S172" s="1"/>
  <c r="U172" s="1"/>
  <c r="Z171"/>
  <c r="Y171"/>
  <c r="W171"/>
  <c r="T171"/>
  <c r="R171"/>
  <c r="V171" s="1"/>
  <c r="X171" s="1"/>
  <c r="Q171"/>
  <c r="S171" s="1"/>
  <c r="U171" s="1"/>
  <c r="Z170"/>
  <c r="Y170"/>
  <c r="W170"/>
  <c r="T170"/>
  <c r="R170"/>
  <c r="V170" s="1"/>
  <c r="X170" s="1"/>
  <c r="Q170"/>
  <c r="S170" s="1"/>
  <c r="U170" s="1"/>
  <c r="Z169"/>
  <c r="Y169"/>
  <c r="W169"/>
  <c r="T169"/>
  <c r="R169"/>
  <c r="V169" s="1"/>
  <c r="X169" s="1"/>
  <c r="Q169"/>
  <c r="S169" s="1"/>
  <c r="U169" s="1"/>
  <c r="AR242" l="1"/>
  <c r="AR247" s="1"/>
  <c r="AP247"/>
  <c r="AR183"/>
  <c r="AR175"/>
  <c r="AR186"/>
  <c r="AR171"/>
  <c r="AR39"/>
  <c r="AR191"/>
  <c r="AG139"/>
  <c r="AP139" l="1"/>
  <c r="AQ139"/>
  <c r="AQ199" s="1"/>
  <c r="AQ219" s="1"/>
  <c r="AQ224" s="1"/>
  <c r="Z32"/>
  <c r="Y32"/>
  <c r="AQ220" l="1"/>
  <c r="AQ225" s="1"/>
  <c r="AQ221"/>
  <c r="AQ201"/>
  <c r="AQ202" s="1"/>
  <c r="AQ200"/>
  <c r="AR139"/>
  <c r="AP199"/>
  <c r="AP219" s="1"/>
  <c r="AP224" s="1"/>
  <c r="P26"/>
  <c r="P27"/>
  <c r="P28"/>
  <c r="P29"/>
  <c r="P30"/>
  <c r="P31"/>
  <c r="O26"/>
  <c r="O27"/>
  <c r="O28"/>
  <c r="O29"/>
  <c r="O30"/>
  <c r="O31"/>
  <c r="AF26"/>
  <c r="AF27"/>
  <c r="AF28"/>
  <c r="AF29"/>
  <c r="AF30"/>
  <c r="AF31"/>
  <c r="AF39"/>
  <c r="AQ222" l="1"/>
  <c r="AQ227" s="1"/>
  <c r="AQ226"/>
  <c r="AP221"/>
  <c r="AP226" s="1"/>
  <c r="AP220"/>
  <c r="AP225" s="1"/>
  <c r="AR219"/>
  <c r="AJ31"/>
  <c r="AO31"/>
  <c r="AJ27"/>
  <c r="AO27"/>
  <c r="AJ28"/>
  <c r="AO28"/>
  <c r="AJ30"/>
  <c r="AO30"/>
  <c r="AP200"/>
  <c r="AR200" s="1"/>
  <c r="AP201"/>
  <c r="AR199"/>
  <c r="AJ29"/>
  <c r="AO29"/>
  <c r="AJ26"/>
  <c r="AO26"/>
  <c r="AH31"/>
  <c r="AH29"/>
  <c r="AH32"/>
  <c r="AH28"/>
  <c r="Z39"/>
  <c r="Y39"/>
  <c r="Z29"/>
  <c r="Y29"/>
  <c r="Z30"/>
  <c r="Y30"/>
  <c r="Z31"/>
  <c r="Y31"/>
  <c r="Z26"/>
  <c r="Y26"/>
  <c r="Z27"/>
  <c r="Y27"/>
  <c r="Z28"/>
  <c r="Y28"/>
  <c r="AE39"/>
  <c r="AE29"/>
  <c r="AE30"/>
  <c r="AE31"/>
  <c r="AE26"/>
  <c r="AE27"/>
  <c r="AE28"/>
  <c r="Y16"/>
  <c r="Z16"/>
  <c r="AR220" l="1"/>
  <c r="AR225" s="1"/>
  <c r="AR224"/>
  <c r="AP222"/>
  <c r="AP227" s="1"/>
  <c r="AR221"/>
  <c r="AP202"/>
  <c r="AR202" s="1"/>
  <c r="AR201"/>
  <c r="AD28"/>
  <c r="AD27"/>
  <c r="AD26"/>
  <c r="AD31"/>
  <c r="AD30"/>
  <c r="AD29"/>
  <c r="AD39"/>
  <c r="AR222" l="1"/>
  <c r="AR227" s="1"/>
  <c r="AR226"/>
  <c r="Y37"/>
  <c r="Z37"/>
  <c r="AF37" l="1"/>
  <c r="AE37"/>
  <c r="Y5" l="1"/>
  <c r="Z5"/>
  <c r="Y4"/>
  <c r="Z4"/>
  <c r="Y3"/>
  <c r="Z3"/>
  <c r="Y13"/>
  <c r="Z13"/>
  <c r="Y12"/>
  <c r="Z12"/>
  <c r="Y38"/>
  <c r="Z38"/>
  <c r="Y84"/>
  <c r="Z84"/>
  <c r="Y85"/>
  <c r="Z85"/>
  <c r="Y83"/>
  <c r="Z83"/>
  <c r="Y82"/>
  <c r="Z82"/>
  <c r="Y94"/>
  <c r="Z94"/>
  <c r="Y93"/>
  <c r="Z93"/>
  <c r="Y92"/>
  <c r="Z92"/>
  <c r="Y91"/>
  <c r="Z91"/>
  <c r="Y100"/>
  <c r="Z100"/>
  <c r="Y99"/>
  <c r="Z99"/>
  <c r="Y98"/>
  <c r="Z98"/>
  <c r="Y97"/>
  <c r="Z97"/>
  <c r="Y106"/>
  <c r="Z106"/>
  <c r="Y105"/>
  <c r="Z105"/>
  <c r="Y104"/>
  <c r="Z104"/>
  <c r="Y103"/>
  <c r="Z103"/>
  <c r="Y88"/>
  <c r="Z88"/>
  <c r="Y87"/>
  <c r="Z87"/>
  <c r="Y86"/>
  <c r="Z86"/>
  <c r="Y96"/>
  <c r="Z96"/>
  <c r="Y95"/>
  <c r="Z95"/>
  <c r="Y102"/>
  <c r="Z102"/>
  <c r="Y101"/>
  <c r="Z101"/>
  <c r="Y108"/>
  <c r="Z108"/>
  <c r="Y107"/>
  <c r="Z107"/>
  <c r="Y112"/>
  <c r="Z112"/>
  <c r="Y111"/>
  <c r="Z111"/>
  <c r="Y110"/>
  <c r="Z110"/>
  <c r="Y109"/>
  <c r="Z109"/>
  <c r="Y116"/>
  <c r="Z116"/>
  <c r="Y115"/>
  <c r="Z115"/>
  <c r="Y114"/>
  <c r="Z114"/>
  <c r="Y113"/>
  <c r="Z113"/>
  <c r="Y119"/>
  <c r="Z119"/>
  <c r="Y118"/>
  <c r="Z118"/>
  <c r="Y117"/>
  <c r="Z117"/>
  <c r="Y123"/>
  <c r="Z123"/>
  <c r="Y122"/>
  <c r="Z122"/>
  <c r="Y125"/>
  <c r="Z125"/>
  <c r="Y124"/>
  <c r="Z124"/>
  <c r="Y121"/>
  <c r="Z121"/>
  <c r="Y120"/>
  <c r="Z120"/>
  <c r="Y15"/>
  <c r="Z15"/>
  <c r="Y14"/>
  <c r="Z14"/>
  <c r="Y11"/>
  <c r="Z11"/>
  <c r="Y10"/>
  <c r="Z10"/>
  <c r="Y9"/>
  <c r="Z9"/>
  <c r="Y8"/>
  <c r="Z8"/>
  <c r="Y7"/>
  <c r="Z7"/>
  <c r="Y6"/>
  <c r="Z6"/>
  <c r="Y18"/>
  <c r="Z18"/>
  <c r="Y23"/>
  <c r="Z23"/>
  <c r="Y17"/>
  <c r="Z17"/>
  <c r="Y20"/>
  <c r="Z20"/>
  <c r="Y19"/>
  <c r="Z19"/>
  <c r="Y24"/>
  <c r="Z24"/>
  <c r="Y21"/>
  <c r="Z21"/>
  <c r="Y25"/>
  <c r="Z25"/>
  <c r="Y22"/>
  <c r="Z22"/>
  <c r="Y69"/>
  <c r="Z69"/>
  <c r="Y68"/>
  <c r="Z68"/>
  <c r="Y67"/>
  <c r="Z67"/>
  <c r="Y66"/>
  <c r="Z66"/>
  <c r="Y72"/>
  <c r="Z72"/>
  <c r="Y73"/>
  <c r="Z73"/>
  <c r="Y71"/>
  <c r="Z71"/>
  <c r="Y70"/>
  <c r="Z70"/>
  <c r="Y81"/>
  <c r="Z81"/>
  <c r="Y80"/>
  <c r="Z80"/>
  <c r="Y79"/>
  <c r="Z79"/>
  <c r="Y78"/>
  <c r="Z78"/>
  <c r="Y76"/>
  <c r="Z76"/>
  <c r="Y77"/>
  <c r="Z77"/>
  <c r="Y75"/>
  <c r="Z75"/>
  <c r="Y74"/>
  <c r="Z74"/>
  <c r="Y64"/>
  <c r="Z64"/>
  <c r="Y65"/>
  <c r="Z65"/>
  <c r="Y89"/>
  <c r="Z89"/>
  <c r="Y90"/>
  <c r="Z90"/>
  <c r="Y51"/>
  <c r="Z51"/>
  <c r="Y50"/>
  <c r="Z50"/>
  <c r="Y49"/>
  <c r="Z49"/>
  <c r="Y48"/>
  <c r="Z48"/>
  <c r="Y54"/>
  <c r="Z54"/>
  <c r="Y55"/>
  <c r="Z55"/>
  <c r="Y53"/>
  <c r="Z53"/>
  <c r="Y52"/>
  <c r="Z52"/>
  <c r="Y63"/>
  <c r="Z63"/>
  <c r="Y62"/>
  <c r="Z62"/>
  <c r="Y61"/>
  <c r="Z61"/>
  <c r="Y60"/>
  <c r="Z60"/>
  <c r="Y59"/>
  <c r="Z59"/>
  <c r="Y58"/>
  <c r="Z58"/>
  <c r="Y57"/>
  <c r="Z57"/>
  <c r="Y56"/>
  <c r="Z56"/>
  <c r="Y134"/>
  <c r="Z134"/>
  <c r="Y135"/>
  <c r="Z135"/>
  <c r="Y133"/>
  <c r="Z133"/>
  <c r="Y132"/>
  <c r="Z132"/>
  <c r="Y138"/>
  <c r="Z138"/>
  <c r="Y137"/>
  <c r="Z137"/>
  <c r="Y136"/>
  <c r="Z136"/>
  <c r="Y141"/>
  <c r="Z141"/>
  <c r="Y140"/>
  <c r="Z140"/>
  <c r="Y143"/>
  <c r="Z143"/>
  <c r="Y142"/>
  <c r="Z142"/>
  <c r="Y128"/>
  <c r="Z128"/>
  <c r="Y127"/>
  <c r="Z127"/>
  <c r="Y126"/>
  <c r="Z126"/>
  <c r="Y131"/>
  <c r="Z131"/>
  <c r="Y130"/>
  <c r="Z130"/>
  <c r="Y129"/>
  <c r="Z129"/>
  <c r="Y44"/>
  <c r="Z44"/>
  <c r="Y43"/>
  <c r="Z43"/>
  <c r="Y42"/>
  <c r="Z42"/>
  <c r="Y47"/>
  <c r="Z47"/>
  <c r="Y46"/>
  <c r="Z46"/>
  <c r="Y45"/>
  <c r="Z45"/>
  <c r="Y36"/>
  <c r="Z36"/>
  <c r="Y35"/>
  <c r="Z35"/>
  <c r="Y34"/>
  <c r="Z34"/>
  <c r="Y168"/>
  <c r="Z168"/>
  <c r="Y157"/>
  <c r="Z157"/>
  <c r="Y159"/>
  <c r="Z159"/>
  <c r="Y158"/>
  <c r="Z158"/>
  <c r="Y166"/>
  <c r="Z166"/>
  <c r="Y167"/>
  <c r="Z167"/>
  <c r="Y162"/>
  <c r="Z162"/>
  <c r="Y163"/>
  <c r="Z163"/>
  <c r="Y164"/>
  <c r="Z164"/>
  <c r="Y165"/>
  <c r="Z165"/>
  <c r="Y154"/>
  <c r="Z154"/>
  <c r="Y153"/>
  <c r="Z153"/>
  <c r="Y156"/>
  <c r="Z156"/>
  <c r="Y155"/>
  <c r="Z155"/>
  <c r="Y161"/>
  <c r="Z161"/>
  <c r="Y160"/>
  <c r="Z160"/>
  <c r="Y151"/>
  <c r="Z151"/>
  <c r="Y152"/>
  <c r="Z152"/>
  <c r="Y149"/>
  <c r="Z149"/>
  <c r="Y150"/>
  <c r="Z150"/>
  <c r="Y145"/>
  <c r="Z145"/>
  <c r="Y146"/>
  <c r="Z146"/>
  <c r="Y147"/>
  <c r="Z147"/>
  <c r="Y148"/>
  <c r="Z148"/>
  <c r="Y144"/>
  <c r="Z144"/>
  <c r="Y41"/>
  <c r="Z41"/>
  <c r="Y40"/>
  <c r="Z40"/>
  <c r="Y139"/>
  <c r="Z139"/>
  <c r="Y2"/>
  <c r="Z2"/>
  <c r="Y33"/>
  <c r="Z33"/>
  <c r="L127"/>
  <c r="O127" s="1"/>
  <c r="L126"/>
  <c r="O126" s="1"/>
  <c r="L131"/>
  <c r="O131" s="1"/>
  <c r="O143"/>
  <c r="O140"/>
  <c r="O141"/>
  <c r="O88"/>
  <c r="M33"/>
  <c r="P33" s="1"/>
  <c r="L33"/>
  <c r="O33" s="1"/>
  <c r="M2"/>
  <c r="P2" s="1"/>
  <c r="AO2" s="1"/>
  <c r="L2"/>
  <c r="O2" s="1"/>
  <c r="M139"/>
  <c r="P139" s="1"/>
  <c r="AO139" s="1"/>
  <c r="L139"/>
  <c r="O139" s="1"/>
  <c r="M40"/>
  <c r="P40" s="1"/>
  <c r="AO40" s="1"/>
  <c r="L40"/>
  <c r="O40" s="1"/>
  <c r="M41"/>
  <c r="P41" s="1"/>
  <c r="AO41" s="1"/>
  <c r="L41"/>
  <c r="O41" s="1"/>
  <c r="M144"/>
  <c r="P144" s="1"/>
  <c r="AO144" s="1"/>
  <c r="L144"/>
  <c r="O144" s="1"/>
  <c r="M148"/>
  <c r="P148" s="1"/>
  <c r="AO148" s="1"/>
  <c r="L148"/>
  <c r="O148" s="1"/>
  <c r="M147"/>
  <c r="P147" s="1"/>
  <c r="AO147" s="1"/>
  <c r="L147"/>
  <c r="O147" s="1"/>
  <c r="M146"/>
  <c r="P146" s="1"/>
  <c r="AO146" s="1"/>
  <c r="L146"/>
  <c r="O146" s="1"/>
  <c r="M145"/>
  <c r="P145" s="1"/>
  <c r="L145"/>
  <c r="O145" s="1"/>
  <c r="M150"/>
  <c r="P150" s="1"/>
  <c r="L150"/>
  <c r="O150" s="1"/>
  <c r="M149"/>
  <c r="P149" s="1"/>
  <c r="L149"/>
  <c r="O149" s="1"/>
  <c r="M152"/>
  <c r="P152" s="1"/>
  <c r="L152"/>
  <c r="O152" s="1"/>
  <c r="M151"/>
  <c r="P151" s="1"/>
  <c r="L151"/>
  <c r="O151" s="1"/>
  <c r="M160"/>
  <c r="P160" s="1"/>
  <c r="L160"/>
  <c r="O160" s="1"/>
  <c r="M161"/>
  <c r="P161" s="1"/>
  <c r="L161"/>
  <c r="O161" s="1"/>
  <c r="M155"/>
  <c r="P155" s="1"/>
  <c r="L155"/>
  <c r="O155" s="1"/>
  <c r="M156"/>
  <c r="P156" s="1"/>
  <c r="AO156" s="1"/>
  <c r="L156"/>
  <c r="O156" s="1"/>
  <c r="M153"/>
  <c r="P153" s="1"/>
  <c r="L153"/>
  <c r="O153" s="1"/>
  <c r="M154"/>
  <c r="P154" s="1"/>
  <c r="AO154" s="1"/>
  <c r="L154"/>
  <c r="O154" s="1"/>
  <c r="M165"/>
  <c r="P165" s="1"/>
  <c r="L165"/>
  <c r="O165" s="1"/>
  <c r="M164"/>
  <c r="P164" s="1"/>
  <c r="L164"/>
  <c r="O164" s="1"/>
  <c r="M163"/>
  <c r="P163" s="1"/>
  <c r="L163"/>
  <c r="O163" s="1"/>
  <c r="M162"/>
  <c r="P162" s="1"/>
  <c r="L162"/>
  <c r="O162" s="1"/>
  <c r="M167"/>
  <c r="P167" s="1"/>
  <c r="L167"/>
  <c r="O167" s="1"/>
  <c r="M166"/>
  <c r="P166" s="1"/>
  <c r="L166"/>
  <c r="O166" s="1"/>
  <c r="M158"/>
  <c r="P158" s="1"/>
  <c r="L158"/>
  <c r="O158" s="1"/>
  <c r="M159"/>
  <c r="P159" s="1"/>
  <c r="L159"/>
  <c r="O159" s="1"/>
  <c r="M157"/>
  <c r="P157" s="1"/>
  <c r="L157"/>
  <c r="O157" s="1"/>
  <c r="M168"/>
  <c r="P168" s="1"/>
  <c r="AO168" s="1"/>
  <c r="L168"/>
  <c r="O168" s="1"/>
  <c r="M34"/>
  <c r="P34" s="1"/>
  <c r="L34"/>
  <c r="O34" s="1"/>
  <c r="M35"/>
  <c r="P35" s="1"/>
  <c r="L35"/>
  <c r="O35" s="1"/>
  <c r="M36"/>
  <c r="P36" s="1"/>
  <c r="AO36" s="1"/>
  <c r="L36"/>
  <c r="O36" s="1"/>
  <c r="M45"/>
  <c r="P45" s="1"/>
  <c r="L45"/>
  <c r="O45" s="1"/>
  <c r="M46"/>
  <c r="P46" s="1"/>
  <c r="L46"/>
  <c r="O46" s="1"/>
  <c r="M47"/>
  <c r="P47" s="1"/>
  <c r="AO47" s="1"/>
  <c r="L47"/>
  <c r="O47" s="1"/>
  <c r="M42"/>
  <c r="P42" s="1"/>
  <c r="L42"/>
  <c r="O42" s="1"/>
  <c r="M43"/>
  <c r="P43" s="1"/>
  <c r="L43"/>
  <c r="O43" s="1"/>
  <c r="M44"/>
  <c r="P44" s="1"/>
  <c r="AO44" s="1"/>
  <c r="L44"/>
  <c r="O44" s="1"/>
  <c r="M129"/>
  <c r="P129" s="1"/>
  <c r="L129"/>
  <c r="O129" s="1"/>
  <c r="M130"/>
  <c r="P130" s="1"/>
  <c r="L130"/>
  <c r="O130" s="1"/>
  <c r="M131"/>
  <c r="P131" s="1"/>
  <c r="AO131" s="1"/>
  <c r="M126"/>
  <c r="P126" s="1"/>
  <c r="M127"/>
  <c r="P127" s="1"/>
  <c r="M128"/>
  <c r="P128" s="1"/>
  <c r="AO128" s="1"/>
  <c r="L128"/>
  <c r="O128" s="1"/>
  <c r="M142"/>
  <c r="P142" s="1"/>
  <c r="AO142" s="1"/>
  <c r="L142"/>
  <c r="O142" s="1"/>
  <c r="M143"/>
  <c r="P143" s="1"/>
  <c r="AO143" s="1"/>
  <c r="M140"/>
  <c r="P140" s="1"/>
  <c r="AO140" s="1"/>
  <c r="M141"/>
  <c r="P141" s="1"/>
  <c r="AO141" s="1"/>
  <c r="M136"/>
  <c r="P136" s="1"/>
  <c r="L136"/>
  <c r="O136" s="1"/>
  <c r="M137"/>
  <c r="P137" s="1"/>
  <c r="L137"/>
  <c r="O137" s="1"/>
  <c r="M138"/>
  <c r="P138" s="1"/>
  <c r="AO138" s="1"/>
  <c r="L138"/>
  <c r="O138" s="1"/>
  <c r="M132"/>
  <c r="P132" s="1"/>
  <c r="L132"/>
  <c r="O132" s="1"/>
  <c r="M133"/>
  <c r="P133" s="1"/>
  <c r="L133"/>
  <c r="O133" s="1"/>
  <c r="M135"/>
  <c r="P135" s="1"/>
  <c r="AO135" s="1"/>
  <c r="L135"/>
  <c r="O135" s="1"/>
  <c r="M134"/>
  <c r="P134" s="1"/>
  <c r="L134"/>
  <c r="O134" s="1"/>
  <c r="M56"/>
  <c r="P56" s="1"/>
  <c r="L56"/>
  <c r="O56" s="1"/>
  <c r="M57"/>
  <c r="P57" s="1"/>
  <c r="L57"/>
  <c r="O57" s="1"/>
  <c r="M58"/>
  <c r="P58" s="1"/>
  <c r="L58"/>
  <c r="O58" s="1"/>
  <c r="M59"/>
  <c r="P59" s="1"/>
  <c r="AO59" s="1"/>
  <c r="L59"/>
  <c r="O59" s="1"/>
  <c r="M60"/>
  <c r="P60" s="1"/>
  <c r="L60"/>
  <c r="O60" s="1"/>
  <c r="M61"/>
  <c r="P61" s="1"/>
  <c r="L61"/>
  <c r="O61" s="1"/>
  <c r="M62"/>
  <c r="P62" s="1"/>
  <c r="L62"/>
  <c r="O62" s="1"/>
  <c r="M63"/>
  <c r="P63" s="1"/>
  <c r="AO63" s="1"/>
  <c r="L63"/>
  <c r="O63" s="1"/>
  <c r="M52"/>
  <c r="P52" s="1"/>
  <c r="L52"/>
  <c r="O52" s="1"/>
  <c r="M53"/>
  <c r="P53" s="1"/>
  <c r="L53"/>
  <c r="O53" s="1"/>
  <c r="M55"/>
  <c r="P55" s="1"/>
  <c r="L55"/>
  <c r="O55" s="1"/>
  <c r="M54"/>
  <c r="P54" s="1"/>
  <c r="AO54" s="1"/>
  <c r="L54"/>
  <c r="O54" s="1"/>
  <c r="M48"/>
  <c r="P48" s="1"/>
  <c r="L48"/>
  <c r="O48" s="1"/>
  <c r="M49"/>
  <c r="P49" s="1"/>
  <c r="L49"/>
  <c r="O49" s="1"/>
  <c r="M50"/>
  <c r="P50" s="1"/>
  <c r="L50"/>
  <c r="O50" s="1"/>
  <c r="M51"/>
  <c r="P51" s="1"/>
  <c r="AO51" s="1"/>
  <c r="L51"/>
  <c r="O51" s="1"/>
  <c r="M90"/>
  <c r="P90" s="1"/>
  <c r="L90"/>
  <c r="O90" s="1"/>
  <c r="M89"/>
  <c r="P89" s="1"/>
  <c r="L89"/>
  <c r="O89" s="1"/>
  <c r="M65"/>
  <c r="P65" s="1"/>
  <c r="L65"/>
  <c r="O65" s="1"/>
  <c r="M64"/>
  <c r="P64" s="1"/>
  <c r="L64"/>
  <c r="O64" s="1"/>
  <c r="M74"/>
  <c r="P74" s="1"/>
  <c r="L74"/>
  <c r="O74" s="1"/>
  <c r="M75"/>
  <c r="P75" s="1"/>
  <c r="L75"/>
  <c r="O75" s="1"/>
  <c r="M77"/>
  <c r="P77" s="1"/>
  <c r="L77"/>
  <c r="O77" s="1"/>
  <c r="M76"/>
  <c r="P76" s="1"/>
  <c r="AO76" s="1"/>
  <c r="L76"/>
  <c r="O76" s="1"/>
  <c r="M78"/>
  <c r="P78" s="1"/>
  <c r="L78"/>
  <c r="O78" s="1"/>
  <c r="M79"/>
  <c r="P79" s="1"/>
  <c r="L79"/>
  <c r="O79" s="1"/>
  <c r="M80"/>
  <c r="P80" s="1"/>
  <c r="L80"/>
  <c r="O80" s="1"/>
  <c r="M81"/>
  <c r="P81" s="1"/>
  <c r="AO81" s="1"/>
  <c r="L81"/>
  <c r="O81" s="1"/>
  <c r="M70"/>
  <c r="P70" s="1"/>
  <c r="L70"/>
  <c r="O70" s="1"/>
  <c r="M71"/>
  <c r="P71" s="1"/>
  <c r="L71"/>
  <c r="O71" s="1"/>
  <c r="M73"/>
  <c r="P73" s="1"/>
  <c r="L73"/>
  <c r="O73" s="1"/>
  <c r="M72"/>
  <c r="P72" s="1"/>
  <c r="AO72" s="1"/>
  <c r="L72"/>
  <c r="O72" s="1"/>
  <c r="M66"/>
  <c r="P66" s="1"/>
  <c r="L66"/>
  <c r="O66" s="1"/>
  <c r="M67"/>
  <c r="P67" s="1"/>
  <c r="L67"/>
  <c r="O67" s="1"/>
  <c r="M68"/>
  <c r="P68" s="1"/>
  <c r="L68"/>
  <c r="O68" s="1"/>
  <c r="M69"/>
  <c r="P69" s="1"/>
  <c r="AO69" s="1"/>
  <c r="L69"/>
  <c r="O69" s="1"/>
  <c r="M22"/>
  <c r="P22" s="1"/>
  <c r="L22"/>
  <c r="O22" s="1"/>
  <c r="M25"/>
  <c r="P25" s="1"/>
  <c r="L25"/>
  <c r="O25" s="1"/>
  <c r="M21"/>
  <c r="P21" s="1"/>
  <c r="L21"/>
  <c r="O21" s="1"/>
  <c r="M24"/>
  <c r="P24" s="1"/>
  <c r="L24"/>
  <c r="O24" s="1"/>
  <c r="M19"/>
  <c r="P19" s="1"/>
  <c r="L19"/>
  <c r="O19" s="1"/>
  <c r="M20"/>
  <c r="P20" s="1"/>
  <c r="L20"/>
  <c r="O20" s="1"/>
  <c r="M17"/>
  <c r="P17" s="1"/>
  <c r="L17"/>
  <c r="O17" s="1"/>
  <c r="M23"/>
  <c r="P23" s="1"/>
  <c r="AO23" s="1"/>
  <c r="L23"/>
  <c r="O23" s="1"/>
  <c r="M18"/>
  <c r="P18" s="1"/>
  <c r="L18"/>
  <c r="O18" s="1"/>
  <c r="M6"/>
  <c r="P6" s="1"/>
  <c r="L6"/>
  <c r="O6" s="1"/>
  <c r="M7"/>
  <c r="P7" s="1"/>
  <c r="L7"/>
  <c r="O7" s="1"/>
  <c r="M8"/>
  <c r="P8" s="1"/>
  <c r="AO8" s="1"/>
  <c r="L8"/>
  <c r="O8" s="1"/>
  <c r="M9"/>
  <c r="P9" s="1"/>
  <c r="L9"/>
  <c r="O9" s="1"/>
  <c r="M10"/>
  <c r="P10" s="1"/>
  <c r="L10"/>
  <c r="O10" s="1"/>
  <c r="M11"/>
  <c r="P11" s="1"/>
  <c r="AO11" s="1"/>
  <c r="L11"/>
  <c r="O11" s="1"/>
  <c r="M14"/>
  <c r="P14" s="1"/>
  <c r="L14"/>
  <c r="O14" s="1"/>
  <c r="M15"/>
  <c r="P15" s="1"/>
  <c r="L15"/>
  <c r="O15" s="1"/>
  <c r="M16"/>
  <c r="P16" s="1"/>
  <c r="AO16" s="1"/>
  <c r="L16"/>
  <c r="O16" s="1"/>
  <c r="M120"/>
  <c r="P120" s="1"/>
  <c r="L120"/>
  <c r="O120" s="1"/>
  <c r="M121"/>
  <c r="P121" s="1"/>
  <c r="AO121" s="1"/>
  <c r="L121"/>
  <c r="O121" s="1"/>
  <c r="M124"/>
  <c r="P124" s="1"/>
  <c r="L124"/>
  <c r="O124" s="1"/>
  <c r="M125"/>
  <c r="P125" s="1"/>
  <c r="AO125" s="1"/>
  <c r="L125"/>
  <c r="O125" s="1"/>
  <c r="M122"/>
  <c r="P122" s="1"/>
  <c r="L122"/>
  <c r="O122" s="1"/>
  <c r="M123"/>
  <c r="P123" s="1"/>
  <c r="AO123" s="1"/>
  <c r="L123"/>
  <c r="O123" s="1"/>
  <c r="M117"/>
  <c r="P117" s="1"/>
  <c r="L117"/>
  <c r="O117" s="1"/>
  <c r="M118"/>
  <c r="P118" s="1"/>
  <c r="L118"/>
  <c r="O118" s="1"/>
  <c r="M119"/>
  <c r="P119" s="1"/>
  <c r="AO119" s="1"/>
  <c r="L119"/>
  <c r="O119" s="1"/>
  <c r="M113"/>
  <c r="P113" s="1"/>
  <c r="L113"/>
  <c r="O113" s="1"/>
  <c r="M114"/>
  <c r="P114" s="1"/>
  <c r="L114"/>
  <c r="O114" s="1"/>
  <c r="M115"/>
  <c r="P115" s="1"/>
  <c r="L115"/>
  <c r="O115" s="1"/>
  <c r="M116"/>
  <c r="P116" s="1"/>
  <c r="AO116" s="1"/>
  <c r="L116"/>
  <c r="O116" s="1"/>
  <c r="M109"/>
  <c r="P109" s="1"/>
  <c r="L109"/>
  <c r="O109" s="1"/>
  <c r="M110"/>
  <c r="P110" s="1"/>
  <c r="L110"/>
  <c r="O110" s="1"/>
  <c r="M111"/>
  <c r="P111" s="1"/>
  <c r="L111"/>
  <c r="O111" s="1"/>
  <c r="M112"/>
  <c r="P112" s="1"/>
  <c r="AO112" s="1"/>
  <c r="L112"/>
  <c r="O112" s="1"/>
  <c r="M107"/>
  <c r="P107" s="1"/>
  <c r="L107"/>
  <c r="O107" s="1"/>
  <c r="M108"/>
  <c r="P108" s="1"/>
  <c r="AO108" s="1"/>
  <c r="L108"/>
  <c r="O108" s="1"/>
  <c r="M101"/>
  <c r="P101" s="1"/>
  <c r="L101"/>
  <c r="O101" s="1"/>
  <c r="M102"/>
  <c r="P102" s="1"/>
  <c r="AO102" s="1"/>
  <c r="L102"/>
  <c r="O102" s="1"/>
  <c r="M95"/>
  <c r="P95" s="1"/>
  <c r="L95"/>
  <c r="O95" s="1"/>
  <c r="M96"/>
  <c r="P96" s="1"/>
  <c r="AO96" s="1"/>
  <c r="L96"/>
  <c r="O96" s="1"/>
  <c r="M86"/>
  <c r="P86" s="1"/>
  <c r="L86"/>
  <c r="O86" s="1"/>
  <c r="M87"/>
  <c r="P87" s="1"/>
  <c r="L87"/>
  <c r="O87" s="1"/>
  <c r="M88"/>
  <c r="P88" s="1"/>
  <c r="AO88" s="1"/>
  <c r="M103"/>
  <c r="P103" s="1"/>
  <c r="L103"/>
  <c r="O103" s="1"/>
  <c r="M104"/>
  <c r="P104" s="1"/>
  <c r="L104"/>
  <c r="O104" s="1"/>
  <c r="M105"/>
  <c r="P105" s="1"/>
  <c r="L105"/>
  <c r="O105" s="1"/>
  <c r="M106"/>
  <c r="P106" s="1"/>
  <c r="AO106" s="1"/>
  <c r="L106"/>
  <c r="O106" s="1"/>
  <c r="M97"/>
  <c r="P97" s="1"/>
  <c r="L97"/>
  <c r="O97" s="1"/>
  <c r="M98"/>
  <c r="P98" s="1"/>
  <c r="L98"/>
  <c r="O98" s="1"/>
  <c r="M99"/>
  <c r="P99" s="1"/>
  <c r="L99"/>
  <c r="O99" s="1"/>
  <c r="M100"/>
  <c r="P100" s="1"/>
  <c r="AO100" s="1"/>
  <c r="L100"/>
  <c r="O100" s="1"/>
  <c r="M91"/>
  <c r="P91" s="1"/>
  <c r="L91"/>
  <c r="O91" s="1"/>
  <c r="M92"/>
  <c r="P92" s="1"/>
  <c r="L92"/>
  <c r="O92" s="1"/>
  <c r="M93"/>
  <c r="P93" s="1"/>
  <c r="L93"/>
  <c r="O93" s="1"/>
  <c r="M94"/>
  <c r="P94" s="1"/>
  <c r="AO94" s="1"/>
  <c r="L94"/>
  <c r="O94" s="1"/>
  <c r="M82"/>
  <c r="P82" s="1"/>
  <c r="L82"/>
  <c r="O82" s="1"/>
  <c r="M83"/>
  <c r="P83" s="1"/>
  <c r="L83"/>
  <c r="O83" s="1"/>
  <c r="M85"/>
  <c r="P85" s="1"/>
  <c r="L85"/>
  <c r="O85" s="1"/>
  <c r="M84"/>
  <c r="P84" s="1"/>
  <c r="AO84" s="1"/>
  <c r="L84"/>
  <c r="O84" s="1"/>
  <c r="M38"/>
  <c r="P38" s="1"/>
  <c r="L38"/>
  <c r="O38" s="1"/>
  <c r="M12"/>
  <c r="P12" s="1"/>
  <c r="L12"/>
  <c r="O12" s="1"/>
  <c r="M13"/>
  <c r="P13" s="1"/>
  <c r="AO13" s="1"/>
  <c r="L13"/>
  <c r="O13" s="1"/>
  <c r="M3"/>
  <c r="P3" s="1"/>
  <c r="L3"/>
  <c r="O3" s="1"/>
  <c r="M4"/>
  <c r="P4" s="1"/>
  <c r="L4"/>
  <c r="O4" s="1"/>
  <c r="M5"/>
  <c r="P5" s="1"/>
  <c r="AO5" s="1"/>
  <c r="L5"/>
  <c r="O5" s="1"/>
  <c r="AJ114" l="1"/>
  <c r="AO114"/>
  <c r="AJ18"/>
  <c r="AO18"/>
  <c r="AJ4"/>
  <c r="AO4"/>
  <c r="AJ38"/>
  <c r="AO38"/>
  <c r="AJ85"/>
  <c r="AO85"/>
  <c r="AJ93"/>
  <c r="AO93"/>
  <c r="AJ99"/>
  <c r="AO99"/>
  <c r="AJ105"/>
  <c r="AO105"/>
  <c r="AJ87"/>
  <c r="AO87"/>
  <c r="AJ15"/>
  <c r="AO15"/>
  <c r="AJ19"/>
  <c r="AO19"/>
  <c r="AJ137"/>
  <c r="AO137"/>
  <c r="AJ111"/>
  <c r="AO111"/>
  <c r="AJ115"/>
  <c r="AO115"/>
  <c r="AJ20"/>
  <c r="AO20"/>
  <c r="AJ25"/>
  <c r="AO25"/>
  <c r="AJ79"/>
  <c r="AO79"/>
  <c r="AJ75"/>
  <c r="AO75"/>
  <c r="AJ49"/>
  <c r="AO49"/>
  <c r="AJ134"/>
  <c r="AO134"/>
  <c r="AJ133"/>
  <c r="AO133"/>
  <c r="AJ127"/>
  <c r="AO127"/>
  <c r="AJ130"/>
  <c r="AO130"/>
  <c r="AJ46"/>
  <c r="AO46"/>
  <c r="AJ110"/>
  <c r="AO110"/>
  <c r="AJ7"/>
  <c r="AO7"/>
  <c r="AJ21"/>
  <c r="AO21"/>
  <c r="AJ68"/>
  <c r="AO68"/>
  <c r="AJ73"/>
  <c r="AO73"/>
  <c r="AJ80"/>
  <c r="AO80"/>
  <c r="AJ77"/>
  <c r="AO77"/>
  <c r="AJ50"/>
  <c r="AO50"/>
  <c r="AJ55"/>
  <c r="AO55"/>
  <c r="AJ62"/>
  <c r="AO62"/>
  <c r="AJ58"/>
  <c r="AO58"/>
  <c r="AJ43"/>
  <c r="AO43"/>
  <c r="AJ35"/>
  <c r="AO35"/>
  <c r="AJ118"/>
  <c r="AO118"/>
  <c r="AJ10"/>
  <c r="AO10"/>
  <c r="AJ67"/>
  <c r="AO67"/>
  <c r="AJ71"/>
  <c r="AO71"/>
  <c r="AJ53"/>
  <c r="AO53"/>
  <c r="AJ61"/>
  <c r="AO61"/>
  <c r="AJ57"/>
  <c r="AO57"/>
  <c r="AJ83"/>
  <c r="AO83"/>
  <c r="AJ92"/>
  <c r="AO92"/>
  <c r="AJ98"/>
  <c r="AO98"/>
  <c r="AJ104"/>
  <c r="AO104"/>
  <c r="R96"/>
  <c r="AJ96"/>
  <c r="R108"/>
  <c r="AJ108"/>
  <c r="R116"/>
  <c r="AJ116"/>
  <c r="AO117"/>
  <c r="AJ117"/>
  <c r="AJ120"/>
  <c r="AO120"/>
  <c r="AJ9"/>
  <c r="AO9"/>
  <c r="AJ60"/>
  <c r="AO60"/>
  <c r="R128"/>
  <c r="AJ128"/>
  <c r="R119"/>
  <c r="AJ119"/>
  <c r="AJ124"/>
  <c r="AO124"/>
  <c r="R11"/>
  <c r="AJ11"/>
  <c r="AJ17"/>
  <c r="AO17"/>
  <c r="AJ70"/>
  <c r="AO70"/>
  <c r="AO78"/>
  <c r="AJ78"/>
  <c r="AJ74"/>
  <c r="AO74"/>
  <c r="R90"/>
  <c r="AJ90"/>
  <c r="AO90"/>
  <c r="AJ56"/>
  <c r="AO56"/>
  <c r="R132"/>
  <c r="AJ132"/>
  <c r="AO132"/>
  <c r="R140"/>
  <c r="AJ140"/>
  <c r="R131"/>
  <c r="AJ131"/>
  <c r="R159"/>
  <c r="AO159"/>
  <c r="AJ159"/>
  <c r="R162"/>
  <c r="AJ162"/>
  <c r="AO162"/>
  <c r="R154"/>
  <c r="AJ154"/>
  <c r="R161"/>
  <c r="AJ161"/>
  <c r="AO161"/>
  <c r="R149"/>
  <c r="AJ149"/>
  <c r="AO149"/>
  <c r="R147"/>
  <c r="AJ147"/>
  <c r="R40"/>
  <c r="AJ40"/>
  <c r="AJ82"/>
  <c r="AO82"/>
  <c r="R123"/>
  <c r="AJ123"/>
  <c r="R125"/>
  <c r="AJ125"/>
  <c r="R121"/>
  <c r="AJ121"/>
  <c r="R16"/>
  <c r="AJ16"/>
  <c r="AJ14"/>
  <c r="AO14"/>
  <c r="R8"/>
  <c r="AJ8"/>
  <c r="AO6"/>
  <c r="AJ6"/>
  <c r="R23"/>
  <c r="AJ23"/>
  <c r="R24"/>
  <c r="AJ24"/>
  <c r="AO24"/>
  <c r="R69"/>
  <c r="AJ69"/>
  <c r="R72"/>
  <c r="AJ72"/>
  <c r="R81"/>
  <c r="AJ81"/>
  <c r="R76"/>
  <c r="AJ76"/>
  <c r="R64"/>
  <c r="AO64"/>
  <c r="AJ64"/>
  <c r="R89"/>
  <c r="AJ89"/>
  <c r="AO89"/>
  <c r="R51"/>
  <c r="AJ51"/>
  <c r="R54"/>
  <c r="AJ54"/>
  <c r="R63"/>
  <c r="AJ63"/>
  <c r="R59"/>
  <c r="AJ59"/>
  <c r="R138"/>
  <c r="AJ138"/>
  <c r="R136"/>
  <c r="AJ136"/>
  <c r="AO136"/>
  <c r="R44"/>
  <c r="AJ44"/>
  <c r="AJ42"/>
  <c r="AO42"/>
  <c r="R36"/>
  <c r="AJ36"/>
  <c r="R34"/>
  <c r="AJ34"/>
  <c r="AO34"/>
  <c r="R157"/>
  <c r="AJ157"/>
  <c r="AO157"/>
  <c r="R158"/>
  <c r="AJ158"/>
  <c r="AO158"/>
  <c r="R167"/>
  <c r="AJ167"/>
  <c r="AO167"/>
  <c r="R163"/>
  <c r="AJ163"/>
  <c r="AO163"/>
  <c r="R165"/>
  <c r="AJ165"/>
  <c r="AO165"/>
  <c r="R153"/>
  <c r="AJ153"/>
  <c r="AO153"/>
  <c r="R155"/>
  <c r="AO155"/>
  <c r="AJ155"/>
  <c r="R160"/>
  <c r="AJ160"/>
  <c r="AO160"/>
  <c r="R152"/>
  <c r="AJ152"/>
  <c r="AO152"/>
  <c r="R150"/>
  <c r="AJ150"/>
  <c r="AO150"/>
  <c r="R146"/>
  <c r="AJ146"/>
  <c r="R148"/>
  <c r="AJ148"/>
  <c r="R41"/>
  <c r="AJ41"/>
  <c r="R139"/>
  <c r="AJ139"/>
  <c r="R33"/>
  <c r="AJ33"/>
  <c r="AO33"/>
  <c r="R102"/>
  <c r="AJ102"/>
  <c r="R112"/>
  <c r="AJ112"/>
  <c r="AJ122"/>
  <c r="AO122"/>
  <c r="R22"/>
  <c r="AJ22"/>
  <c r="AO22"/>
  <c r="AJ66"/>
  <c r="AO66"/>
  <c r="R65"/>
  <c r="AJ65"/>
  <c r="AO65"/>
  <c r="AJ48"/>
  <c r="AO48"/>
  <c r="AJ52"/>
  <c r="AO52"/>
  <c r="R135"/>
  <c r="AJ135"/>
  <c r="AJ129"/>
  <c r="AO129"/>
  <c r="R47"/>
  <c r="AJ47"/>
  <c r="AJ45"/>
  <c r="AO45"/>
  <c r="R168"/>
  <c r="AJ168"/>
  <c r="R166"/>
  <c r="AJ166"/>
  <c r="AO166"/>
  <c r="R164"/>
  <c r="AJ164"/>
  <c r="AO164"/>
  <c r="R156"/>
  <c r="AJ156"/>
  <c r="R151"/>
  <c r="AO151"/>
  <c r="AJ151"/>
  <c r="R145"/>
  <c r="AJ145"/>
  <c r="AO145"/>
  <c r="R144"/>
  <c r="AJ144"/>
  <c r="R2"/>
  <c r="AJ2"/>
  <c r="R13"/>
  <c r="AJ13"/>
  <c r="AO91"/>
  <c r="AJ91"/>
  <c r="AJ97"/>
  <c r="AO97"/>
  <c r="AO103"/>
  <c r="AJ103"/>
  <c r="R143"/>
  <c r="AJ143"/>
  <c r="R88"/>
  <c r="AJ88"/>
  <c r="AJ86"/>
  <c r="AO86"/>
  <c r="AJ95"/>
  <c r="AO95"/>
  <c r="AJ101"/>
  <c r="AO101"/>
  <c r="AJ107"/>
  <c r="AO107"/>
  <c r="AJ109"/>
  <c r="AO109"/>
  <c r="AJ113"/>
  <c r="AO113"/>
  <c r="R5"/>
  <c r="AJ5"/>
  <c r="AO3"/>
  <c r="AJ3"/>
  <c r="AO12"/>
  <c r="AJ12"/>
  <c r="R84"/>
  <c r="AJ84"/>
  <c r="R94"/>
  <c r="AF94" s="1"/>
  <c r="AJ94"/>
  <c r="R100"/>
  <c r="AF100" s="1"/>
  <c r="AJ100"/>
  <c r="R106"/>
  <c r="AJ106"/>
  <c r="R141"/>
  <c r="AJ141"/>
  <c r="R142"/>
  <c r="AJ142"/>
  <c r="AJ126"/>
  <c r="AO126"/>
  <c r="AH46"/>
  <c r="R117"/>
  <c r="AH118"/>
  <c r="R124"/>
  <c r="AH125"/>
  <c r="R15"/>
  <c r="AH16"/>
  <c r="R18"/>
  <c r="AH19"/>
  <c r="R73"/>
  <c r="AF73" s="1"/>
  <c r="AH73"/>
  <c r="R78"/>
  <c r="AF78" s="1"/>
  <c r="AH79"/>
  <c r="R50"/>
  <c r="AH51"/>
  <c r="R52"/>
  <c r="AH53"/>
  <c r="R58"/>
  <c r="AH59"/>
  <c r="R56"/>
  <c r="AF56" s="1"/>
  <c r="AH57"/>
  <c r="R129"/>
  <c r="AH130"/>
  <c r="R45"/>
  <c r="AH137"/>
  <c r="R4"/>
  <c r="AH5"/>
  <c r="R85"/>
  <c r="AF85" s="1"/>
  <c r="AH85"/>
  <c r="R91"/>
  <c r="AH92"/>
  <c r="R105"/>
  <c r="AH106"/>
  <c r="R87"/>
  <c r="AH88"/>
  <c r="R120"/>
  <c r="AH121"/>
  <c r="R9"/>
  <c r="AH10"/>
  <c r="R17"/>
  <c r="AF17" s="1"/>
  <c r="AH18"/>
  <c r="R21"/>
  <c r="AH22"/>
  <c r="R66"/>
  <c r="AF66" s="1"/>
  <c r="AH67"/>
  <c r="R80"/>
  <c r="AH81"/>
  <c r="R55"/>
  <c r="AF55" s="1"/>
  <c r="AH55"/>
  <c r="R60"/>
  <c r="AH61"/>
  <c r="R43"/>
  <c r="AH44"/>
  <c r="R35"/>
  <c r="AH36"/>
  <c r="R38"/>
  <c r="AF38" s="1"/>
  <c r="AH38"/>
  <c r="R93"/>
  <c r="AH94"/>
  <c r="R97"/>
  <c r="AH98"/>
  <c r="R95"/>
  <c r="AH96"/>
  <c r="R111"/>
  <c r="AH112"/>
  <c r="R113"/>
  <c r="AH114"/>
  <c r="R10"/>
  <c r="AF10" s="1"/>
  <c r="AH11"/>
  <c r="R20"/>
  <c r="AH21"/>
  <c r="R25"/>
  <c r="AH26"/>
  <c r="R79"/>
  <c r="AH80"/>
  <c r="R75"/>
  <c r="AF75" s="1"/>
  <c r="AH76"/>
  <c r="R49"/>
  <c r="AH50"/>
  <c r="R53"/>
  <c r="AF53" s="1"/>
  <c r="AH54"/>
  <c r="R61"/>
  <c r="AH62"/>
  <c r="R57"/>
  <c r="AF57" s="1"/>
  <c r="AH58"/>
  <c r="R134"/>
  <c r="AH135"/>
  <c r="R133"/>
  <c r="AH134"/>
  <c r="R127"/>
  <c r="AH128"/>
  <c r="R130"/>
  <c r="AF130" s="1"/>
  <c r="AH131"/>
  <c r="R42"/>
  <c r="AH43"/>
  <c r="R46"/>
  <c r="AH47"/>
  <c r="R110"/>
  <c r="AH111"/>
  <c r="R114"/>
  <c r="AF114" s="1"/>
  <c r="AH115"/>
  <c r="R122"/>
  <c r="AH123"/>
  <c r="R7"/>
  <c r="AH8"/>
  <c r="R19"/>
  <c r="AH20"/>
  <c r="R68"/>
  <c r="AH69"/>
  <c r="R70"/>
  <c r="AH71"/>
  <c r="R77"/>
  <c r="AH77"/>
  <c r="R74"/>
  <c r="AH75"/>
  <c r="R48"/>
  <c r="AH49"/>
  <c r="R62"/>
  <c r="AH63"/>
  <c r="R137"/>
  <c r="AH138"/>
  <c r="R82"/>
  <c r="AH83"/>
  <c r="R99"/>
  <c r="AF99" s="1"/>
  <c r="AH100"/>
  <c r="R103"/>
  <c r="AH104"/>
  <c r="R86"/>
  <c r="AF86" s="1"/>
  <c r="AH87"/>
  <c r="R101"/>
  <c r="AH102"/>
  <c r="R107"/>
  <c r="AH108"/>
  <c r="R109"/>
  <c r="AH110"/>
  <c r="R115"/>
  <c r="AH116"/>
  <c r="R118"/>
  <c r="AH119"/>
  <c r="R14"/>
  <c r="AD14" s="1"/>
  <c r="AH15"/>
  <c r="R6"/>
  <c r="AH7"/>
  <c r="R67"/>
  <c r="AH68"/>
  <c r="R71"/>
  <c r="AH72"/>
  <c r="R3"/>
  <c r="AH4"/>
  <c r="R12"/>
  <c r="AH13"/>
  <c r="R83"/>
  <c r="AH84"/>
  <c r="R92"/>
  <c r="AH93"/>
  <c r="R98"/>
  <c r="AF98" s="1"/>
  <c r="AH99"/>
  <c r="R104"/>
  <c r="AH105"/>
  <c r="R126"/>
  <c r="AF126" s="1"/>
  <c r="AH127"/>
  <c r="AH156"/>
  <c r="AH154"/>
  <c r="AH35"/>
  <c r="AH133"/>
  <c r="Q128"/>
  <c r="Q141"/>
  <c r="Q126"/>
  <c r="Q86"/>
  <c r="Q95"/>
  <c r="Q101"/>
  <c r="Q107"/>
  <c r="Q111"/>
  <c r="Q109"/>
  <c r="Q115"/>
  <c r="Q113"/>
  <c r="Q118"/>
  <c r="Q123"/>
  <c r="Q125"/>
  <c r="Q121"/>
  <c r="Q16"/>
  <c r="Q14"/>
  <c r="Q10"/>
  <c r="Q8"/>
  <c r="Q6"/>
  <c r="Q23"/>
  <c r="Q20"/>
  <c r="AD20" s="1"/>
  <c r="Q24"/>
  <c r="Q25"/>
  <c r="Q69"/>
  <c r="Q67"/>
  <c r="Q72"/>
  <c r="Q71"/>
  <c r="Q81"/>
  <c r="Q79"/>
  <c r="Q76"/>
  <c r="Q75"/>
  <c r="Q64"/>
  <c r="Q89"/>
  <c r="Q51"/>
  <c r="Q49"/>
  <c r="Q54"/>
  <c r="Q53"/>
  <c r="Q63"/>
  <c r="Q61"/>
  <c r="Q59"/>
  <c r="Q57"/>
  <c r="Q134"/>
  <c r="AD134" s="1"/>
  <c r="Q133"/>
  <c r="Q138"/>
  <c r="Q136"/>
  <c r="Q130"/>
  <c r="Q44"/>
  <c r="Q42"/>
  <c r="Q46"/>
  <c r="Q36"/>
  <c r="Q34"/>
  <c r="Q157"/>
  <c r="Q158"/>
  <c r="Q167"/>
  <c r="Q163"/>
  <c r="Q165"/>
  <c r="Q153"/>
  <c r="Q155"/>
  <c r="Q160"/>
  <c r="Q152"/>
  <c r="Q150"/>
  <c r="Q146"/>
  <c r="Q148"/>
  <c r="Q41"/>
  <c r="Q139"/>
  <c r="Q33"/>
  <c r="Q140"/>
  <c r="Q127"/>
  <c r="Q38"/>
  <c r="Q85"/>
  <c r="AD85" s="1"/>
  <c r="Q93"/>
  <c r="Q91"/>
  <c r="Q99"/>
  <c r="Q97"/>
  <c r="Q105"/>
  <c r="Q103"/>
  <c r="Q5"/>
  <c r="Q3"/>
  <c r="Q12"/>
  <c r="Q84"/>
  <c r="Q83"/>
  <c r="Q94"/>
  <c r="AE94" s="1"/>
  <c r="Q92"/>
  <c r="Q100"/>
  <c r="AE100" s="1"/>
  <c r="Q98"/>
  <c r="Q106"/>
  <c r="Q104"/>
  <c r="Q142"/>
  <c r="Q143"/>
  <c r="Q4"/>
  <c r="Q13"/>
  <c r="Q82"/>
  <c r="Q87"/>
  <c r="Q96"/>
  <c r="Q102"/>
  <c r="Q108"/>
  <c r="Q112"/>
  <c r="Q110"/>
  <c r="Q116"/>
  <c r="Q114"/>
  <c r="Q119"/>
  <c r="Q117"/>
  <c r="Q122"/>
  <c r="Q124"/>
  <c r="Q120"/>
  <c r="Q15"/>
  <c r="Q11"/>
  <c r="Q9"/>
  <c r="Q7"/>
  <c r="Q18"/>
  <c r="AE18" s="1"/>
  <c r="Q17"/>
  <c r="Q19"/>
  <c r="Q21"/>
  <c r="Q22"/>
  <c r="Q68"/>
  <c r="Q66"/>
  <c r="Q73"/>
  <c r="AE73" s="1"/>
  <c r="Q70"/>
  <c r="Q80"/>
  <c r="Q78"/>
  <c r="Q77"/>
  <c r="Q74"/>
  <c r="Q65"/>
  <c r="Q90"/>
  <c r="Q50"/>
  <c r="Q48"/>
  <c r="Q55"/>
  <c r="AE55" s="1"/>
  <c r="Q52"/>
  <c r="Q62"/>
  <c r="Q60"/>
  <c r="Q58"/>
  <c r="AE58" s="1"/>
  <c r="Q56"/>
  <c r="Q135"/>
  <c r="Q132"/>
  <c r="Q137"/>
  <c r="Q129"/>
  <c r="Q43"/>
  <c r="Q47"/>
  <c r="Q45"/>
  <c r="Q35"/>
  <c r="Q168"/>
  <c r="Q159"/>
  <c r="Q166"/>
  <c r="Q162"/>
  <c r="Q164"/>
  <c r="Q154"/>
  <c r="Q156"/>
  <c r="Q161"/>
  <c r="Q151"/>
  <c r="Q149"/>
  <c r="Q145"/>
  <c r="Q147"/>
  <c r="Q144"/>
  <c r="Q40"/>
  <c r="Q2"/>
  <c r="Q88"/>
  <c r="Q131"/>
  <c r="AF134"/>
  <c r="AF88"/>
  <c r="AF95"/>
  <c r="AF101"/>
  <c r="AF109"/>
  <c r="AF113"/>
  <c r="AF118"/>
  <c r="AF123"/>
  <c r="AF125"/>
  <c r="AF121"/>
  <c r="AF16"/>
  <c r="AF8"/>
  <c r="AF6"/>
  <c r="AF23"/>
  <c r="AF20"/>
  <c r="AF24"/>
  <c r="AF69"/>
  <c r="AF72"/>
  <c r="AF71"/>
  <c r="AF81"/>
  <c r="AF79"/>
  <c r="AF76"/>
  <c r="AF64"/>
  <c r="AF89"/>
  <c r="AF51"/>
  <c r="AF49"/>
  <c r="AF54"/>
  <c r="AF63"/>
  <c r="AF61"/>
  <c r="AF59"/>
  <c r="AF138"/>
  <c r="AF136"/>
  <c r="AF127"/>
  <c r="AF44"/>
  <c r="AF42"/>
  <c r="AF36"/>
  <c r="AF34"/>
  <c r="AF157"/>
  <c r="AF158"/>
  <c r="AF167"/>
  <c r="AF163"/>
  <c r="AF165"/>
  <c r="AF153"/>
  <c r="AF155"/>
  <c r="AF160"/>
  <c r="AF152"/>
  <c r="AF150"/>
  <c r="AF148"/>
  <c r="AF41"/>
  <c r="AF2"/>
  <c r="AF146"/>
  <c r="AF4"/>
  <c r="AF93"/>
  <c r="AF5"/>
  <c r="AF92"/>
  <c r="AF141"/>
  <c r="AF142"/>
  <c r="AF82"/>
  <c r="AF91"/>
  <c r="AF105"/>
  <c r="AF103"/>
  <c r="AF143"/>
  <c r="AF128"/>
  <c r="AF84"/>
  <c r="AF106"/>
  <c r="AF104"/>
  <c r="AF87"/>
  <c r="AF96"/>
  <c r="AF102"/>
  <c r="AF108"/>
  <c r="AF112"/>
  <c r="AF110"/>
  <c r="AF116"/>
  <c r="AF119"/>
  <c r="AF117"/>
  <c r="AF122"/>
  <c r="AF15"/>
  <c r="AF11"/>
  <c r="AF9"/>
  <c r="AF18"/>
  <c r="AF19"/>
  <c r="AF21"/>
  <c r="AF22"/>
  <c r="AF68"/>
  <c r="AF70"/>
  <c r="AF80"/>
  <c r="AF74"/>
  <c r="AF65"/>
  <c r="AF90"/>
  <c r="AF50"/>
  <c r="AF62"/>
  <c r="AF60"/>
  <c r="AF58"/>
  <c r="AF135"/>
  <c r="AF132"/>
  <c r="AF140"/>
  <c r="AF131"/>
  <c r="AF129"/>
  <c r="AF47"/>
  <c r="AF35"/>
  <c r="AF168"/>
  <c r="AF159"/>
  <c r="AF166"/>
  <c r="AF162"/>
  <c r="AF164"/>
  <c r="AF154"/>
  <c r="AF156"/>
  <c r="AF161"/>
  <c r="AF151"/>
  <c r="AF149"/>
  <c r="AF145"/>
  <c r="AF147"/>
  <c r="AF139"/>
  <c r="AF33"/>
  <c r="AF144"/>
  <c r="AF13"/>
  <c r="AE109"/>
  <c r="AE14"/>
  <c r="AE52"/>
  <c r="AE23"/>
  <c r="AE64"/>
  <c r="AE42"/>
  <c r="AE157"/>
  <c r="AE152"/>
  <c r="AE123"/>
  <c r="AE127"/>
  <c r="AE128"/>
  <c r="AE69"/>
  <c r="AE81"/>
  <c r="AE54"/>
  <c r="AE59"/>
  <c r="AE138"/>
  <c r="AE41"/>
  <c r="AE103"/>
  <c r="AE91"/>
  <c r="AE95"/>
  <c r="AD142"/>
  <c r="AD100"/>
  <c r="AD84"/>
  <c r="AD82"/>
  <c r="AD91"/>
  <c r="AD103"/>
  <c r="AD108"/>
  <c r="AD128"/>
  <c r="AD95"/>
  <c r="AD109"/>
  <c r="AD123"/>
  <c r="AD23"/>
  <c r="AD69"/>
  <c r="AD81"/>
  <c r="AD64"/>
  <c r="AD157"/>
  <c r="AD167"/>
  <c r="AD165"/>
  <c r="AD152"/>
  <c r="AD41"/>
  <c r="AD54"/>
  <c r="AD59"/>
  <c r="AD138"/>
  <c r="AD42"/>
  <c r="AD127"/>
  <c r="AD130" l="1"/>
  <c r="AE72"/>
  <c r="AF48"/>
  <c r="AF120"/>
  <c r="AF83"/>
  <c r="AD56"/>
  <c r="AD124"/>
  <c r="AD24"/>
  <c r="AD107"/>
  <c r="AF45"/>
  <c r="AF52"/>
  <c r="AF97"/>
  <c r="AD33"/>
  <c r="AE113"/>
  <c r="AF137"/>
  <c r="AF7"/>
  <c r="AF124"/>
  <c r="AF3"/>
  <c r="AF107"/>
  <c r="AD63"/>
  <c r="AD4"/>
  <c r="AE85"/>
  <c r="AF43"/>
  <c r="AD159"/>
  <c r="AD18"/>
  <c r="AD76"/>
  <c r="AD94"/>
  <c r="AD106"/>
  <c r="AE107"/>
  <c r="AE146"/>
  <c r="AE134"/>
  <c r="AE51"/>
  <c r="AE155"/>
  <c r="AE70"/>
  <c r="AF77"/>
  <c r="AF133"/>
  <c r="AF14"/>
  <c r="AD77"/>
  <c r="AD36"/>
  <c r="AD155"/>
  <c r="AD8"/>
  <c r="AD113"/>
  <c r="AD126"/>
  <c r="AD15"/>
  <c r="AE3"/>
  <c r="AE36"/>
  <c r="AE76"/>
  <c r="AE4"/>
  <c r="AE8"/>
  <c r="AE167"/>
  <c r="AE22"/>
  <c r="AF46"/>
  <c r="AF67"/>
  <c r="AF25"/>
  <c r="AF115"/>
  <c r="AF111"/>
  <c r="AD146"/>
  <c r="AD22"/>
  <c r="AD51"/>
  <c r="AD72"/>
  <c r="AD121"/>
  <c r="AD97"/>
  <c r="AE121"/>
  <c r="AE97"/>
  <c r="AE130"/>
  <c r="AE63"/>
  <c r="AE126"/>
  <c r="AE24"/>
  <c r="AE118"/>
  <c r="AE92"/>
  <c r="AD110"/>
  <c r="AE142"/>
  <c r="AD88"/>
  <c r="AD90"/>
  <c r="AE35"/>
  <c r="AD151"/>
  <c r="AD61"/>
  <c r="AD60"/>
  <c r="AE62"/>
  <c r="AD75"/>
  <c r="AE86"/>
  <c r="AD34"/>
  <c r="AD21"/>
  <c r="AD49"/>
  <c r="AE148"/>
  <c r="AE89"/>
  <c r="AD65"/>
  <c r="AD10"/>
  <c r="AD119"/>
  <c r="AE99"/>
  <c r="AD140"/>
  <c r="AD164"/>
  <c r="AD153"/>
  <c r="AD35"/>
  <c r="AD52"/>
  <c r="AD73"/>
  <c r="AD19"/>
  <c r="AD101"/>
  <c r="AD9"/>
  <c r="AD104"/>
  <c r="AE104"/>
  <c r="AE119"/>
  <c r="AE160"/>
  <c r="AE25"/>
  <c r="AE161"/>
  <c r="AD44"/>
  <c r="AD131"/>
  <c r="AD150"/>
  <c r="AD45"/>
  <c r="AD71"/>
  <c r="AD125"/>
  <c r="AD115"/>
  <c r="AD98"/>
  <c r="AD112"/>
  <c r="AE105"/>
  <c r="AE139"/>
  <c r="AE61"/>
  <c r="AD147"/>
  <c r="AD132"/>
  <c r="AD70"/>
  <c r="AD117"/>
  <c r="AE9"/>
  <c r="AE108"/>
  <c r="AE131"/>
  <c r="AE135"/>
  <c r="AE117"/>
  <c r="AE56"/>
  <c r="AD162"/>
  <c r="AD133"/>
  <c r="AD158"/>
  <c r="AD129"/>
  <c r="AD58"/>
  <c r="AD48"/>
  <c r="AD78"/>
  <c r="AD66"/>
  <c r="AD17"/>
  <c r="AD25"/>
  <c r="AD120"/>
  <c r="AD114"/>
  <c r="AD96"/>
  <c r="AD105"/>
  <c r="AD13"/>
  <c r="AD93"/>
  <c r="AD3"/>
  <c r="AE96"/>
  <c r="AE106"/>
  <c r="AE82"/>
  <c r="AE84"/>
  <c r="AE49"/>
  <c r="AE71"/>
  <c r="AE141"/>
  <c r="AE144"/>
  <c r="AE20"/>
  <c r="AE111"/>
  <c r="AE165"/>
  <c r="AE34"/>
  <c r="AE124"/>
  <c r="AE33"/>
  <c r="AE74"/>
  <c r="AD137"/>
  <c r="AD87"/>
  <c r="AD99"/>
  <c r="AE12"/>
  <c r="AE44"/>
  <c r="AE38"/>
  <c r="AE163"/>
  <c r="AE79"/>
  <c r="AE125"/>
  <c r="AD161"/>
  <c r="AD166"/>
  <c r="AD46"/>
  <c r="AD136"/>
  <c r="AD57"/>
  <c r="AD53"/>
  <c r="AD148"/>
  <c r="AD43"/>
  <c r="AD135"/>
  <c r="AD62"/>
  <c r="AD74"/>
  <c r="AD80"/>
  <c r="AD6"/>
  <c r="AD89"/>
  <c r="AD79"/>
  <c r="AD67"/>
  <c r="AD16"/>
  <c r="AD38"/>
  <c r="AD92"/>
  <c r="AD11"/>
  <c r="AD122"/>
  <c r="AD116"/>
  <c r="AD102"/>
  <c r="AD141"/>
  <c r="AD143"/>
  <c r="AD83"/>
  <c r="AE10"/>
  <c r="AE114"/>
  <c r="AE102"/>
  <c r="AE87"/>
  <c r="AE93"/>
  <c r="AE2"/>
  <c r="AE110"/>
  <c r="AE156"/>
  <c r="AE77"/>
  <c r="AE16"/>
  <c r="AE150"/>
  <c r="AE153"/>
  <c r="AE158"/>
  <c r="AE136"/>
  <c r="AE159"/>
  <c r="AE90"/>
  <c r="AE101"/>
  <c r="AD139"/>
  <c r="AD156"/>
  <c r="AD160"/>
  <c r="AD163"/>
  <c r="AD168"/>
  <c r="AD50"/>
  <c r="AD68"/>
  <c r="AD7"/>
  <c r="AD118"/>
  <c r="AD111"/>
  <c r="AD86"/>
  <c r="AD5"/>
  <c r="AE120"/>
  <c r="AE115"/>
  <c r="AE143"/>
  <c r="AE83"/>
  <c r="AE5"/>
  <c r="AE46"/>
  <c r="AE133"/>
  <c r="AE53"/>
  <c r="AE67"/>
  <c r="AE112"/>
  <c r="AE140"/>
  <c r="AE68"/>
  <c r="AE57"/>
  <c r="AE75"/>
  <c r="AE98"/>
  <c r="AE137"/>
  <c r="AE6"/>
  <c r="AD149"/>
  <c r="AD154"/>
  <c r="AD47"/>
  <c r="AD55"/>
  <c r="AE15"/>
  <c r="AE168"/>
  <c r="AE80"/>
  <c r="AE7"/>
  <c r="AE149"/>
  <c r="AE129"/>
  <c r="AE60"/>
  <c r="AE65"/>
  <c r="AE66"/>
  <c r="AD40"/>
  <c r="AD145"/>
  <c r="AE88"/>
  <c r="AE116"/>
  <c r="AE147"/>
  <c r="AE47"/>
  <c r="AE50"/>
  <c r="AE21"/>
  <c r="AE19"/>
  <c r="AE122"/>
  <c r="AE162"/>
  <c r="AE132"/>
  <c r="AE48"/>
  <c r="AE78"/>
  <c r="AE145"/>
  <c r="AE151"/>
  <c r="AE166"/>
  <c r="AD144"/>
  <c r="AD2"/>
  <c r="AE11"/>
  <c r="AE154"/>
  <c r="AE43"/>
  <c r="AE164"/>
  <c r="AE45"/>
  <c r="AE17"/>
  <c r="AE40"/>
  <c r="AF40"/>
  <c r="AF12"/>
  <c r="AE13"/>
  <c r="AD12"/>
  <c r="E5" i="1"/>
  <c r="E4"/>
</calcChain>
</file>

<file path=xl/sharedStrings.xml><?xml version="1.0" encoding="utf-8"?>
<sst xmlns="http://schemas.openxmlformats.org/spreadsheetml/2006/main" count="2389" uniqueCount="435">
  <si>
    <t>Матрица</t>
  </si>
  <si>
    <t>Платни разреди</t>
  </si>
  <si>
    <t>Платне групе</t>
  </si>
  <si>
    <t>XIII</t>
  </si>
  <si>
    <t>-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</si>
  <si>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</si>
  <si>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</si>
  <si>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</si>
  <si>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</si>
  <si>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</si>
  <si>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</si>
  <si>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</si>
  <si>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</si>
  <si>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</si>
  <si>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</si>
  <si>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</si>
  <si>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</si>
  <si>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Сектор</t>
  </si>
  <si>
    <t>Стара плата МИН</t>
  </si>
  <si>
    <t>Стара плата МАКС</t>
  </si>
  <si>
    <t>Стандардизовани стари коеф. МИН</t>
  </si>
  <si>
    <t>Стандардизовани стари коеф. МАКС</t>
  </si>
  <si>
    <t>Прерачуната пл.група МИН</t>
  </si>
  <si>
    <t>Прерачунати коеф. Мин</t>
  </si>
  <si>
    <t>Прерачунати пл.разред МИН</t>
  </si>
  <si>
    <t>Прерачунати коеф. МАКС</t>
  </si>
  <si>
    <t>Прерачуната пл.група МАКС</t>
  </si>
  <si>
    <t>Прерачунати пл.разред МАКС</t>
  </si>
  <si>
    <t>Предложени коеф.</t>
  </si>
  <si>
    <t>Основица</t>
  </si>
  <si>
    <t>Предложена пл. група</t>
  </si>
  <si>
    <t>Предложени пл. разред</t>
  </si>
  <si>
    <t>Мин коеф. за пл групу</t>
  </si>
  <si>
    <t>Макс коеф. за пл групу</t>
  </si>
  <si>
    <t>Степен стручне спреме</t>
  </si>
  <si>
    <t>Додатни коеф. 1</t>
  </si>
  <si>
    <t>Додатни коеф. 2</t>
  </si>
  <si>
    <t>Додатни коеф. 3</t>
  </si>
  <si>
    <t>Основни + додатни коеф МИН</t>
  </si>
  <si>
    <t>Основни + додатни коеф МАКС</t>
  </si>
  <si>
    <t>Шифра р.м. према шифарнику</t>
  </si>
  <si>
    <t>Назив радног места (у Каталогу)</t>
  </si>
  <si>
    <t>Шифра старог р.м.</t>
  </si>
  <si>
    <t>Назив радног места (стари)</t>
  </si>
  <si>
    <t>Стари основни коеф. MИН</t>
  </si>
  <si>
    <t>Стари основни коеф. MАКС</t>
  </si>
  <si>
    <t>Број запослених</t>
  </si>
  <si>
    <t>Наставник разредне наставе</t>
  </si>
  <si>
    <t>Наставник у комбинованом одељењу од два разреда</t>
  </si>
  <si>
    <t>Наставник у комбинованом одељењу од три разреда</t>
  </si>
  <si>
    <t>Наставник у комбинованом одељењу од четири разреда</t>
  </si>
  <si>
    <t>Наставник разредне наставе у посебним условима</t>
  </si>
  <si>
    <t>Наставник у комбинованом одељењу од два разреда у посебним условима</t>
  </si>
  <si>
    <t>Наставник у комбинованом одељењу од четири разреда у посебним условима</t>
  </si>
  <si>
    <t>Наставник у продуженом боравку</t>
  </si>
  <si>
    <t>Наставник у продуженом боравку у посебним условима</t>
  </si>
  <si>
    <t>Наставник у целодневној настави</t>
  </si>
  <si>
    <t>Наставник у целодневној настави са одељењским старешинством</t>
  </si>
  <si>
    <t xml:space="preserve">Наставник у целодневној настави у посебним условима </t>
  </si>
  <si>
    <t xml:space="preserve">Наставник у целодневној настави са одељенским старешинством у посебним условима </t>
  </si>
  <si>
    <t>Дефектолог – наставник</t>
  </si>
  <si>
    <t>Дефектолог  - наставник у посебним условима</t>
  </si>
  <si>
    <t xml:space="preserve">Дефектолог  - наставник са одељењским старешинством у посебним условима  </t>
  </si>
  <si>
    <t>Наставник предметне наставе</t>
  </si>
  <si>
    <t>Наставник предметне наставе са одељењским старешинством</t>
  </si>
  <si>
    <t>Наставник предметне наставе у посебним условима</t>
  </si>
  <si>
    <t>Наставник предметне наставе са одељењским старешинством у   посебним условима</t>
  </si>
  <si>
    <t>Наставник предметне двојезичне наставе</t>
  </si>
  <si>
    <t>П020902</t>
  </si>
  <si>
    <t>Наставник предметне двојезичне наставе са одељењским старешинством</t>
  </si>
  <si>
    <t>П020903</t>
  </si>
  <si>
    <t>Наставник страног језика који учествује у двојезичној настави / координатор двојезичне наставе</t>
  </si>
  <si>
    <t>П020904</t>
  </si>
  <si>
    <t>Наставник страног језика који учествује у двојезичној настави / координатор двојезичне наставе са одељењским старешинством</t>
  </si>
  <si>
    <t>Наставник практичне наставе</t>
  </si>
  <si>
    <t>Наставник практичне наставе са одељењским старешинством</t>
  </si>
  <si>
    <t>Наставник практичне наставе у посебним условима</t>
  </si>
  <si>
    <t>Наставник практичне наставе са одељењским старешинством у посебним условима</t>
  </si>
  <si>
    <t>Организатор практичне наставе и вежби</t>
  </si>
  <si>
    <t>Организатор практичне наставе и вежби у посебним условима</t>
  </si>
  <si>
    <t>Помоћни наставник</t>
  </si>
  <si>
    <t>Помоћни наставник у посебним условима</t>
  </si>
  <si>
    <t xml:space="preserve">Наставник уметничких и стручних предмета у музичкој школи и одређених стручних предмета у стручној школи </t>
  </si>
  <si>
    <t>Наставник уметничких и стручних предмета у музичкој школи и одређених стручних предмета у стручној школи са одељењским старешинством</t>
  </si>
  <si>
    <t>Наставник играчких предмета у балетској школи</t>
  </si>
  <si>
    <t>Наставник играчких предмета у балетској школи са одељењским старешинством</t>
  </si>
  <si>
    <t>Корепетитор</t>
  </si>
  <si>
    <t>П021600</t>
  </si>
  <si>
    <t>Штимер музичких инструмената</t>
  </si>
  <si>
    <t>Стручни сарадник  педагог</t>
  </si>
  <si>
    <t>Стручни сарадник - педагог за ликовно / музичко / физичко васпитање</t>
  </si>
  <si>
    <t>Стручни сарадник психолог</t>
  </si>
  <si>
    <t>Стручни сарадник логопед</t>
  </si>
  <si>
    <t>П021701</t>
  </si>
  <si>
    <t>П021702</t>
  </si>
  <si>
    <t>Стручни сарадник  педагог у посебним условима</t>
  </si>
  <si>
    <t>П021800</t>
  </si>
  <si>
    <t>П021901</t>
  </si>
  <si>
    <t>П021902</t>
  </si>
  <si>
    <t>Стручни сарадник психолог у посебним условима</t>
  </si>
  <si>
    <t>П022001</t>
  </si>
  <si>
    <t>Стручни сарадник дефектолог / специјални едукатор и рехабилитатор</t>
  </si>
  <si>
    <t>П022003</t>
  </si>
  <si>
    <t>Стручни сарадник дефектолог / специјални едукатор и рехабилитатор у посебним условима</t>
  </si>
  <si>
    <t>П022101</t>
  </si>
  <si>
    <t>П022102</t>
  </si>
  <si>
    <t>Стручни сарадник логопед у посебним условима</t>
  </si>
  <si>
    <t>Стручни сарадник – библиотекар / нототекар / медијатекар</t>
  </si>
  <si>
    <t>Стручни сарадник – библиотекар / нототекар / медијатекар у посебним условима</t>
  </si>
  <si>
    <t>П022301</t>
  </si>
  <si>
    <t>Стручни сарадник / Сарадник - социјални радник</t>
  </si>
  <si>
    <t>П022302</t>
  </si>
  <si>
    <t>Стручни сарадник - социјални радник у посебним условима</t>
  </si>
  <si>
    <t>П022401</t>
  </si>
  <si>
    <t>Стручни сарадник  андрагог</t>
  </si>
  <si>
    <t>П022402</t>
  </si>
  <si>
    <t>Стручни сарадник  андрагог у посебним условима</t>
  </si>
  <si>
    <t>П022501</t>
  </si>
  <si>
    <t>Секретар установе</t>
  </si>
  <si>
    <t>П022502</t>
  </si>
  <si>
    <t>Секретар установе у посебним условима</t>
  </si>
  <si>
    <t>П022602</t>
  </si>
  <si>
    <t>Сарадник за израду дидактичких средстава и помагала за децу са сензомоторичким сметњама у посебним условима</t>
  </si>
  <si>
    <t>П022801</t>
  </si>
  <si>
    <t>Сарадник за исхрану нутрициониста</t>
  </si>
  <si>
    <t>П022802</t>
  </si>
  <si>
    <t>Сарадник за исхрану нутрициониста у посебним условима</t>
  </si>
  <si>
    <t>Сарадник - Медицинска сестра за превентивну здравствену заштиту и негу</t>
  </si>
  <si>
    <t>П023001</t>
  </si>
  <si>
    <t>Медицински техничар неговатељ</t>
  </si>
  <si>
    <t>П023002</t>
  </si>
  <si>
    <t>Медицински техничар  у посебним условима</t>
  </si>
  <si>
    <t>Педагошки асистент - основе и средње школе</t>
  </si>
  <si>
    <t>П023200</t>
  </si>
  <si>
    <t>Андрагошки асистент - основе и средње школе</t>
  </si>
  <si>
    <t>П023300</t>
  </si>
  <si>
    <t>Координатор за образовање одраслих - основе и средње школе</t>
  </si>
  <si>
    <t>Просвета - предшколско, основно и средње</t>
  </si>
  <si>
    <t>Промена у новом систему</t>
  </si>
  <si>
    <t xml:space="preserve">Сарадник за унапређивање превентивне здравствене заштите </t>
  </si>
  <si>
    <t>Медицинска сестра у посебним условима</t>
  </si>
  <si>
    <t>Дефектолог-наставник са одељенским старешинством у целодневној настави у посебним условима</t>
  </si>
  <si>
    <t>Дефектолог-наставник у продуженом боравку у посебним условима</t>
  </si>
  <si>
    <t>Дефектолог наставник  у комбинованом одељењу од два разреда у посебним условима</t>
  </si>
  <si>
    <t>Дефектолог наставник у комбинованом одељењу од четири разреда у посебним условима</t>
  </si>
  <si>
    <t>Дефектолог наставник  у комбинованом одељењу од три разреда у посебним условима</t>
  </si>
  <si>
    <t>Васпитач</t>
  </si>
  <si>
    <t>Медицинска сестра - васпитач</t>
  </si>
  <si>
    <t>Наставник у комбинованом одељењу од три разреда у посебним условима</t>
  </si>
  <si>
    <t>% промена нови vs стари мин коеф</t>
  </si>
  <si>
    <t>% промена нови vs стари макс коеф</t>
  </si>
  <si>
    <t>Дефектолог-наставник у целодневној настави у посебним условима</t>
  </si>
  <si>
    <t>Дефектолог - васпитач</t>
  </si>
  <si>
    <t>П020100-7</t>
  </si>
  <si>
    <t>П020100-6</t>
  </si>
  <si>
    <t>П020100-4</t>
  </si>
  <si>
    <t>П020706-7</t>
  </si>
  <si>
    <t>П020706-4</t>
  </si>
  <si>
    <t>П020706-6</t>
  </si>
  <si>
    <t>П020702-7</t>
  </si>
  <si>
    <t>П020702-6</t>
  </si>
  <si>
    <t>П020702-4</t>
  </si>
  <si>
    <t>П020201-7</t>
  </si>
  <si>
    <t>П020201-6</t>
  </si>
  <si>
    <t>П020701-7</t>
  </si>
  <si>
    <t>П020701-6</t>
  </si>
  <si>
    <t>П020701-4</t>
  </si>
  <si>
    <t>П020703-7</t>
  </si>
  <si>
    <t>П020703-4</t>
  </si>
  <si>
    <t>П020704-6</t>
  </si>
  <si>
    <t>П020704-4</t>
  </si>
  <si>
    <t>П020705-4</t>
  </si>
  <si>
    <t>П020705-7</t>
  </si>
  <si>
    <t>П020708-7</t>
  </si>
  <si>
    <t>П020708-6</t>
  </si>
  <si>
    <t>П020708-4</t>
  </si>
  <si>
    <t>П020709-6</t>
  </si>
  <si>
    <t>П020709-4</t>
  </si>
  <si>
    <t>П021500-7</t>
  </si>
  <si>
    <t>П021500-6</t>
  </si>
  <si>
    <t>П021500-4</t>
  </si>
  <si>
    <t>П020300-6</t>
  </si>
  <si>
    <t>П020300-4</t>
  </si>
  <si>
    <t>П022902</t>
  </si>
  <si>
    <t>П021401-7</t>
  </si>
  <si>
    <t>П021401-4</t>
  </si>
  <si>
    <t>П021401-6</t>
  </si>
  <si>
    <t>П021402-7</t>
  </si>
  <si>
    <t>П021402-6</t>
  </si>
  <si>
    <t>П021402-4</t>
  </si>
  <si>
    <t>П021001-7</t>
  </si>
  <si>
    <t>П021001-6</t>
  </si>
  <si>
    <t>П021001-5</t>
  </si>
  <si>
    <t>П021001-4</t>
  </si>
  <si>
    <t>П021002-7</t>
  </si>
  <si>
    <t>П021002-6</t>
  </si>
  <si>
    <t>П021002-5</t>
  </si>
  <si>
    <t>П021002-4</t>
  </si>
  <si>
    <t>П021004-7</t>
  </si>
  <si>
    <t>П021004-6</t>
  </si>
  <si>
    <t>П021004-5</t>
  </si>
  <si>
    <t>П021004-4</t>
  </si>
  <si>
    <t>П021003-7</t>
  </si>
  <si>
    <t>П021003-6</t>
  </si>
  <si>
    <t>П021003-5</t>
  </si>
  <si>
    <t>П021003-4</t>
  </si>
  <si>
    <t>П020901</t>
  </si>
  <si>
    <t>П020801-7</t>
  </si>
  <si>
    <t>П020801-6</t>
  </si>
  <si>
    <t>П020801-5</t>
  </si>
  <si>
    <t>П020801-4</t>
  </si>
  <si>
    <t>П020802-4</t>
  </si>
  <si>
    <t>П020802-7</t>
  </si>
  <si>
    <t>П020802-6</t>
  </si>
  <si>
    <t>П020802-5</t>
  </si>
  <si>
    <t>П020804-7</t>
  </si>
  <si>
    <t>П020804-6</t>
  </si>
  <si>
    <t>П020804-5</t>
  </si>
  <si>
    <t>П020804-4</t>
  </si>
  <si>
    <t>П020803-7</t>
  </si>
  <si>
    <t>П020803-6</t>
  </si>
  <si>
    <t>П020803-5</t>
  </si>
  <si>
    <t>П020803-4</t>
  </si>
  <si>
    <t>П020401-7</t>
  </si>
  <si>
    <t>П020401-6</t>
  </si>
  <si>
    <t>П020401-5</t>
  </si>
  <si>
    <t>П020401-4</t>
  </si>
  <si>
    <t>П020405-7</t>
  </si>
  <si>
    <t>П020405-6</t>
  </si>
  <si>
    <t>П020405-4</t>
  </si>
  <si>
    <t>П020402-7</t>
  </si>
  <si>
    <t>П020402-6</t>
  </si>
  <si>
    <t>П020402-5</t>
  </si>
  <si>
    <t>П020402-4</t>
  </si>
  <si>
    <t>П020406-7</t>
  </si>
  <si>
    <t>П020406-6</t>
  </si>
  <si>
    <t>П020403-7</t>
  </si>
  <si>
    <t>П020403-6</t>
  </si>
  <si>
    <t>П020403-5</t>
  </si>
  <si>
    <t>П020403-4</t>
  </si>
  <si>
    <t>П020407-7</t>
  </si>
  <si>
    <t>П020407-6</t>
  </si>
  <si>
    <t>П020404-7</t>
  </si>
  <si>
    <t>П020404-6</t>
  </si>
  <si>
    <t>П020404-5</t>
  </si>
  <si>
    <t>П020404-4</t>
  </si>
  <si>
    <t>П020408-7</t>
  </si>
  <si>
    <t>П020408-6</t>
  </si>
  <si>
    <t>П020501-7</t>
  </si>
  <si>
    <t>П020501-6</t>
  </si>
  <si>
    <t>П020501-5</t>
  </si>
  <si>
    <t>П020501-4</t>
  </si>
  <si>
    <t>П020502-7</t>
  </si>
  <si>
    <t>П020502-6</t>
  </si>
  <si>
    <t>П020502-5</t>
  </si>
  <si>
    <t>П020502-4</t>
  </si>
  <si>
    <t>П020601-7</t>
  </si>
  <si>
    <t>П020601-6</t>
  </si>
  <si>
    <t>П020601-4</t>
  </si>
  <si>
    <t>П020604-7</t>
  </si>
  <si>
    <t>П020604-6</t>
  </si>
  <si>
    <t>П020602-7</t>
  </si>
  <si>
    <t>П020602-6</t>
  </si>
  <si>
    <t>П020603-7</t>
  </si>
  <si>
    <t>П020603-6</t>
  </si>
  <si>
    <t>П021301-7</t>
  </si>
  <si>
    <t>П021301-6</t>
  </si>
  <si>
    <t>П021301-4</t>
  </si>
  <si>
    <t>П021302-7</t>
  </si>
  <si>
    <t>П021302-6</t>
  </si>
  <si>
    <t>П021302-4</t>
  </si>
  <si>
    <t>П021101-7</t>
  </si>
  <si>
    <t>П021101-6</t>
  </si>
  <si>
    <t>П021101-4</t>
  </si>
  <si>
    <t>П021101-5</t>
  </si>
  <si>
    <t>П021102-7</t>
  </si>
  <si>
    <t>П021102-6</t>
  </si>
  <si>
    <t>П021102-5</t>
  </si>
  <si>
    <t>П023100-4</t>
  </si>
  <si>
    <t>П021201-4</t>
  </si>
  <si>
    <t>П021201-3</t>
  </si>
  <si>
    <t>П021202-4</t>
  </si>
  <si>
    <t>П021202-3</t>
  </si>
  <si>
    <t>П022901</t>
  </si>
  <si>
    <t>П022700</t>
  </si>
  <si>
    <t>П022201-7</t>
  </si>
  <si>
    <t>П022201-6</t>
  </si>
  <si>
    <t>П022202-7</t>
  </si>
  <si>
    <t>П022202-6</t>
  </si>
  <si>
    <t>П020709-7</t>
  </si>
  <si>
    <t>Novi koef</t>
  </si>
  <si>
    <t>2</t>
  </si>
  <si>
    <t>1</t>
  </si>
  <si>
    <t>3</t>
  </si>
  <si>
    <t/>
  </si>
  <si>
    <t>Row Labels</t>
  </si>
  <si>
    <t>(blank)</t>
  </si>
  <si>
    <t>Column Labels</t>
  </si>
  <si>
    <t>Sum of Предложени коеф.</t>
  </si>
  <si>
    <t>П020707-6</t>
  </si>
  <si>
    <t>Назив РМ</t>
  </si>
  <si>
    <t>Стручна спрема</t>
  </si>
  <si>
    <t>П031102</t>
  </si>
  <si>
    <t xml:space="preserve">Координатор васпитне службе у посебним условима </t>
  </si>
  <si>
    <t>Просвета - стандард</t>
  </si>
  <si>
    <t>П031101</t>
  </si>
  <si>
    <t>Координатор васпитне службе</t>
  </si>
  <si>
    <t>П030602</t>
  </si>
  <si>
    <t>Стручни сарадник педагог у посебним условима рада</t>
  </si>
  <si>
    <t>П030702</t>
  </si>
  <si>
    <t>П032100</t>
  </si>
  <si>
    <t xml:space="preserve">Лекар у установи ученичког стандарда </t>
  </si>
  <si>
    <t>П030102</t>
  </si>
  <si>
    <t>Васпитач у дому ученика у посебним условима</t>
  </si>
  <si>
    <t>П030202</t>
  </si>
  <si>
    <t>Дефектолог - васпитач у посебним условима</t>
  </si>
  <si>
    <t>П030400</t>
  </si>
  <si>
    <t>Уредник програма у установи културе студентског стандарда</t>
  </si>
  <si>
    <t>П030601</t>
  </si>
  <si>
    <t>Стручни сарадник педагог</t>
  </si>
  <si>
    <t>П030701</t>
  </si>
  <si>
    <t xml:space="preserve">Стручни сарадник психолог </t>
  </si>
  <si>
    <t>П030101</t>
  </si>
  <si>
    <t>Васпитач у дому ученика</t>
  </si>
  <si>
    <t>П030201</t>
  </si>
  <si>
    <t>П030900</t>
  </si>
  <si>
    <t>Секретар установе ученичког и студентског стандарда</t>
  </si>
  <si>
    <t>П030300</t>
  </si>
  <si>
    <t>Уредник културно образовног и забавног програма</t>
  </si>
  <si>
    <t>П031000</t>
  </si>
  <si>
    <t>Аниматор спортских и рекреативних активности</t>
  </si>
  <si>
    <t>П030800</t>
  </si>
  <si>
    <t>Стручни сарадник библиотекар у установи ученичког и студентског стандарда</t>
  </si>
  <si>
    <t>П031400</t>
  </si>
  <si>
    <t>Организатор програма у установи културе студентског стандарда</t>
  </si>
  <si>
    <t>П031300</t>
  </si>
  <si>
    <t>Организатор програма попуне капацитета</t>
  </si>
  <si>
    <t>П032300</t>
  </si>
  <si>
    <t>Сарадник за исхрану</t>
  </si>
  <si>
    <t>П032400</t>
  </si>
  <si>
    <t>Сарадник за спровођење стандарда квалитета смештаја и исхране</t>
  </si>
  <si>
    <t>П030500</t>
  </si>
  <si>
    <t>Уредник архива</t>
  </si>
  <si>
    <t>П031200</t>
  </si>
  <si>
    <t>Сарадник за међународну размену студената</t>
  </si>
  <si>
    <t>П031500</t>
  </si>
  <si>
    <t>Реализатор програма у установи културе студентског стандарда</t>
  </si>
  <si>
    <t>П031600</t>
  </si>
  <si>
    <t>Координатор културно - образовних и спортско - рекреативних активности</t>
  </si>
  <si>
    <t>П032000</t>
  </si>
  <si>
    <t>Сарадник сниматељ</t>
  </si>
  <si>
    <t>П032200</t>
  </si>
  <si>
    <t>П031700</t>
  </si>
  <si>
    <t>Мајстор светла и тона</t>
  </si>
  <si>
    <t>П031800</t>
  </si>
  <si>
    <t>Кинооператер</t>
  </si>
  <si>
    <t>П031900</t>
  </si>
  <si>
    <t>Сценски мајстор</t>
  </si>
  <si>
    <t>П032500</t>
  </si>
  <si>
    <t>Референт за смештај и исхрану</t>
  </si>
  <si>
    <t>VI-VII</t>
  </si>
  <si>
    <t>IV-VII</t>
  </si>
  <si>
    <t>Предложена пл. Група СОС</t>
  </si>
  <si>
    <t>Предложени пл. Разред СОС</t>
  </si>
  <si>
    <t>Предложени коеф. СОС</t>
  </si>
  <si>
    <t>Нова плата МАКС МПНТР</t>
  </si>
  <si>
    <t>Нова плата МАКС СОС</t>
  </si>
  <si>
    <t>Укупан износ за нето зараде по МПНТР</t>
  </si>
  <si>
    <t>Укупан износ за зараде по СОСу</t>
  </si>
  <si>
    <t>Разлика</t>
  </si>
  <si>
    <t>Раст зарада МПНТР %</t>
  </si>
  <si>
    <t>Раст зарада СОС %</t>
  </si>
  <si>
    <t>дин.</t>
  </si>
  <si>
    <t>€</t>
  </si>
  <si>
    <t>нето</t>
  </si>
  <si>
    <t>бруто</t>
  </si>
  <si>
    <t>ПУ</t>
  </si>
  <si>
    <t>буџети ЛУ</t>
  </si>
  <si>
    <t>ОиСШ</t>
  </si>
  <si>
    <t>УС</t>
  </si>
  <si>
    <t>СС</t>
  </si>
  <si>
    <t>Директор установе</t>
  </si>
  <si>
    <t>Предшколске Установе</t>
  </si>
  <si>
    <t>П010101</t>
  </si>
  <si>
    <t>Просвета - руководећа РМ</t>
  </si>
  <si>
    <t>?</t>
  </si>
  <si>
    <t>Помоћник директора установе</t>
  </si>
  <si>
    <t>П010102</t>
  </si>
  <si>
    <t>Директор установе у посебним условима</t>
  </si>
  <si>
    <t>П010104</t>
  </si>
  <si>
    <t>Директор установе  стандарда</t>
  </si>
  <si>
    <t>П010201</t>
  </si>
  <si>
    <t>Заменик директора у установи стандарда</t>
  </si>
  <si>
    <t>П010301</t>
  </si>
  <si>
    <t>Помоћник директора у установи стандарда</t>
  </si>
  <si>
    <t>П010601</t>
  </si>
  <si>
    <t>Управник дома</t>
  </si>
  <si>
    <t>П010602</t>
  </si>
  <si>
    <t>Управник дома за смештај и исхрану</t>
  </si>
  <si>
    <t>Наставник предметне наставе са 5 и више наставних програма</t>
  </si>
  <si>
    <t>без</t>
  </si>
  <si>
    <t>руководећих</t>
  </si>
  <si>
    <t>РМ</t>
  </si>
  <si>
    <t>руководећим</t>
  </si>
  <si>
    <t>руководећa</t>
  </si>
  <si>
    <t>Укупно</t>
  </si>
  <si>
    <t>Годишње са</t>
  </si>
  <si>
    <t>месечно са</t>
  </si>
  <si>
    <t>месечно</t>
  </si>
  <si>
    <t>годишње</t>
  </si>
  <si>
    <t>без ПУ</t>
  </si>
  <si>
    <t>*</t>
  </si>
  <si>
    <t>Радно место  које није евидентирано у Каталогу занимања</t>
  </si>
  <si>
    <t>Напомена :</t>
  </si>
  <si>
    <t>Очекивања су да се сходно Закону о запосленима у јавном сектору додаје проценат повећања зараде за запослене који су магистрирали и докторирали</t>
  </si>
  <si>
    <t>Број</t>
  </si>
  <si>
    <t>Број директора и ост.РМ</t>
  </si>
  <si>
    <t>Број запосл.</t>
  </si>
  <si>
    <t>Ук. Број запос.</t>
  </si>
  <si>
    <t>ПРЕДШКОЛСКО ВАСПИТАЊЕ И ОБРАЗОВАЊЕ</t>
  </si>
  <si>
    <t>ОСНОВНЕ И СРЕДЊЕ ШКОЛЕ са Образ. Одраслих</t>
  </si>
  <si>
    <t>УСТАНОВЕ У ПОСЕБНИМ УСЛОВИМА РАДА</t>
  </si>
  <si>
    <t>УЧЕНИЧКИ И СТУДЕНТСКИ СТАНДАРД</t>
  </si>
  <si>
    <t>Прорачун нове основице на основном примеру /наставник предметне наставе VII степен/  :</t>
  </si>
  <si>
    <t xml:space="preserve">                                                                                          3,48/49,739,58=X/54,885,04 ... X=3,83 /zaokr. 3,84/</t>
  </si>
  <si>
    <t xml:space="preserve">                X * 3,84 = 54.885,04</t>
  </si>
  <si>
    <t xml:space="preserve">             X = 54.885,04/3,84</t>
  </si>
  <si>
    <t>X = 14.292,98</t>
  </si>
  <si>
    <t>Буџет РС 2018 _____ са геречким р. Местима</t>
  </si>
  <si>
    <t>ОСНОВНО</t>
  </si>
  <si>
    <t>СРЕДЊЕ</t>
  </si>
  <si>
    <t>УЧ. СТАНД.</t>
  </si>
  <si>
    <t>СТУД.СТАНД.</t>
  </si>
  <si>
    <r>
      <rPr>
        <b/>
        <sz val="20"/>
        <color rgb="FF002060"/>
        <rFont val="Calibri"/>
        <family val="2"/>
        <scheme val="minor"/>
      </rPr>
      <t>Секретар</t>
    </r>
    <r>
      <rPr>
        <b/>
        <sz val="20"/>
        <color rgb="FF00B050"/>
        <rFont val="Calibri"/>
        <family val="2"/>
        <scheme val="minor"/>
      </rPr>
      <t xml:space="preserve"> установе</t>
    </r>
  </si>
  <si>
    <r>
      <rPr>
        <b/>
        <sz val="20"/>
        <color rgb="FF002060"/>
        <rFont val="Calibri"/>
        <family val="2"/>
        <scheme val="minor"/>
      </rPr>
      <t>Директор</t>
    </r>
    <r>
      <rPr>
        <b/>
        <sz val="20"/>
        <color rgb="FF0070C0"/>
        <rFont val="Calibri"/>
        <family val="2"/>
        <scheme val="minor"/>
      </rPr>
      <t xml:space="preserve"> </t>
    </r>
    <r>
      <rPr>
        <b/>
        <sz val="20"/>
        <color rgb="FF00B050"/>
        <rFont val="Calibri"/>
        <family val="2"/>
        <scheme val="minor"/>
      </rPr>
      <t>установе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</si>
</sst>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 applyNumberFormat="0" applyFont="0" applyBorder="0" applyProtection="0"/>
    <xf numFmtId="0" fontId="1" fillId="0" borderId="0"/>
    <xf numFmtId="0" fontId="1" fillId="0" borderId="0"/>
  </cellStyleXfs>
  <cellXfs count="218">
    <xf numFmtId="0" fontId="0" fillId="0" borderId="0" xfId="0"/>
    <xf numFmtId="2" fontId="0" fillId="0" borderId="0" xfId="0" applyNumberFormat="1"/>
    <xf numFmtId="2" fontId="0" fillId="4" borderId="0" xfId="0" applyNumberFormat="1" applyFill="1"/>
    <xf numFmtId="0" fontId="0" fillId="4" borderId="0" xfId="0" applyFill="1" applyAlignment="1">
      <alignment horizontal="center"/>
    </xf>
    <xf numFmtId="2" fontId="0" fillId="5" borderId="0" xfId="0" applyNumberFormat="1" applyFill="1"/>
    <xf numFmtId="0" fontId="0" fillId="5" borderId="0" xfId="0" applyFill="1" applyAlignment="1">
      <alignment horizontal="center"/>
    </xf>
    <xf numFmtId="2" fontId="0" fillId="2" borderId="0" xfId="0" applyNumberFormat="1" applyFill="1"/>
    <xf numFmtId="0" fontId="0" fillId="2" borderId="0" xfId="0" applyFill="1" applyAlignment="1">
      <alignment horizontal="center"/>
    </xf>
    <xf numFmtId="2" fontId="0" fillId="3" borderId="0" xfId="0" applyNumberFormat="1" applyFill="1"/>
    <xf numFmtId="0" fontId="0" fillId="3" borderId="0" xfId="0" applyFill="1" applyAlignment="1">
      <alignment horizontal="center"/>
    </xf>
    <xf numFmtId="2" fontId="0" fillId="8" borderId="0" xfId="0" applyNumberFormat="1" applyFill="1"/>
    <xf numFmtId="0" fontId="0" fillId="8" borderId="0" xfId="0" applyFill="1" applyAlignment="1">
      <alignment horizontal="center"/>
    </xf>
    <xf numFmtId="2" fontId="0" fillId="9" borderId="0" xfId="0" applyNumberFormat="1" applyFill="1"/>
    <xf numFmtId="0" fontId="0" fillId="9" borderId="0" xfId="0" applyFill="1" applyAlignment="1">
      <alignment horizontal="center"/>
    </xf>
    <xf numFmtId="2" fontId="0" fillId="10" borderId="0" xfId="0" applyNumberFormat="1" applyFill="1"/>
    <xf numFmtId="0" fontId="0" fillId="10" borderId="0" xfId="0" applyFill="1" applyAlignment="1">
      <alignment horizontal="center"/>
    </xf>
    <xf numFmtId="2" fontId="0" fillId="11" borderId="0" xfId="0" applyNumberFormat="1" applyFill="1"/>
    <xf numFmtId="0" fontId="0" fillId="11" borderId="0" xfId="0" applyFill="1" applyAlignment="1">
      <alignment horizontal="center"/>
    </xf>
    <xf numFmtId="2" fontId="0" fillId="12" borderId="0" xfId="0" applyNumberFormat="1" applyFill="1"/>
    <xf numFmtId="0" fontId="0" fillId="12" borderId="0" xfId="0" applyFill="1" applyAlignment="1">
      <alignment horizontal="center"/>
    </xf>
    <xf numFmtId="0" fontId="0" fillId="6" borderId="0" xfId="0" applyFill="1" applyAlignment="1">
      <alignment horizontal="left" indent="7"/>
    </xf>
    <xf numFmtId="0" fontId="0" fillId="6" borderId="0" xfId="0" applyFill="1"/>
    <xf numFmtId="0" fontId="0" fillId="7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6" borderId="0" xfId="0" applyFill="1" applyAlignment="1"/>
    <xf numFmtId="0" fontId="0" fillId="20" borderId="0" xfId="0" applyFill="1" applyAlignment="1">
      <alignment horizontal="center" vertical="center"/>
    </xf>
    <xf numFmtId="0" fontId="0" fillId="20" borderId="0" xfId="0" applyFill="1" applyAlignment="1">
      <alignment horizontal="center" vertical="center" wrapText="1"/>
    </xf>
    <xf numFmtId="4" fontId="0" fillId="20" borderId="0" xfId="0" applyNumberFormat="1" applyFill="1" applyAlignment="1">
      <alignment horizontal="center" vertical="center" wrapText="1"/>
    </xf>
    <xf numFmtId="2" fontId="0" fillId="20" borderId="0" xfId="0" applyNumberFormat="1" applyFill="1" applyAlignment="1">
      <alignment horizontal="center" vertical="center" wrapText="1"/>
    </xf>
    <xf numFmtId="3" fontId="0" fillId="20" borderId="0" xfId="0" applyNumberFormat="1" applyFill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Fill="1" applyBorder="1"/>
    <xf numFmtId="4" fontId="0" fillId="0" borderId="1" xfId="0" applyNumberFormat="1" applyBorder="1"/>
    <xf numFmtId="2" fontId="0" fillId="0" borderId="1" xfId="0" applyNumberFormat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/>
    <xf numFmtId="0" fontId="0" fillId="0" borderId="0" xfId="0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3" borderId="1" xfId="0" applyFill="1" applyBorder="1"/>
    <xf numFmtId="0" fontId="0" fillId="24" borderId="0" xfId="0" applyFill="1" applyAlignment="1">
      <alignment horizontal="center" wrapText="1"/>
    </xf>
    <xf numFmtId="0" fontId="0" fillId="24" borderId="0" xfId="0" applyFill="1" applyAlignment="1">
      <alignment horizontal="center" vertical="center" wrapText="1"/>
    </xf>
    <xf numFmtId="4" fontId="0" fillId="24" borderId="0" xfId="0" applyNumberFormat="1" applyFill="1" applyAlignment="1">
      <alignment horizontal="center" vertical="center" wrapText="1"/>
    </xf>
    <xf numFmtId="3" fontId="0" fillId="12" borderId="0" xfId="0" applyNumberFormat="1" applyFill="1" applyAlignment="1">
      <alignment horizontal="center" vertical="center" wrapText="1"/>
    </xf>
    <xf numFmtId="0" fontId="0" fillId="12" borderId="0" xfId="0" applyFill="1" applyAlignment="1">
      <alignment horizontal="center" wrapText="1"/>
    </xf>
    <xf numFmtId="0" fontId="0" fillId="12" borderId="0" xfId="0" applyFill="1" applyAlignment="1">
      <alignment horizontal="center" vertical="center" wrapText="1"/>
    </xf>
    <xf numFmtId="4" fontId="0" fillId="12" borderId="0" xfId="0" applyNumberFormat="1" applyFill="1" applyAlignment="1">
      <alignment horizontal="center" vertical="center" wrapText="1"/>
    </xf>
    <xf numFmtId="3" fontId="0" fillId="24" borderId="0" xfId="0" applyNumberFormat="1" applyFill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" xfId="0" applyBorder="1"/>
    <xf numFmtId="4" fontId="0" fillId="0" borderId="7" xfId="0" applyNumberFormat="1" applyBorder="1"/>
    <xf numFmtId="4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2" xfId="0" applyBorder="1"/>
    <xf numFmtId="0" fontId="0" fillId="0" borderId="14" xfId="0" applyFill="1" applyBorder="1"/>
    <xf numFmtId="4" fontId="0" fillId="12" borderId="1" xfId="0" applyNumberFormat="1" applyFill="1" applyBorder="1" applyAlignment="1">
      <alignment horizontal="center" vertical="center"/>
    </xf>
    <xf numFmtId="4" fontId="0" fillId="24" borderId="1" xfId="0" applyNumberFormat="1" applyFill="1" applyBorder="1" applyAlignment="1">
      <alignment horizontal="center" vertical="center"/>
    </xf>
    <xf numFmtId="4" fontId="0" fillId="27" borderId="1" xfId="0" applyNumberFormat="1" applyFill="1" applyBorder="1" applyAlignment="1">
      <alignment horizontal="center" vertical="center"/>
    </xf>
    <xf numFmtId="4" fontId="0" fillId="12" borderId="6" xfId="0" applyNumberFormat="1" applyFill="1" applyBorder="1" applyAlignment="1">
      <alignment horizontal="center" vertical="center"/>
    </xf>
    <xf numFmtId="4" fontId="0" fillId="24" borderId="6" xfId="0" applyNumberFormat="1" applyFill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2" fontId="8" fillId="0" borderId="1" xfId="0" applyNumberFormat="1" applyFont="1" applyBorder="1"/>
    <xf numFmtId="4" fontId="8" fillId="0" borderId="1" xfId="0" applyNumberFormat="1" applyFont="1" applyBorder="1"/>
    <xf numFmtId="0" fontId="7" fillId="0" borderId="0" xfId="0" applyFont="1" applyFill="1" applyAlignment="1">
      <alignment horizontal="left" vertical="center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28" borderId="0" xfId="0" applyFill="1" applyBorder="1"/>
    <xf numFmtId="0" fontId="0" fillId="0" borderId="17" xfId="0" applyBorder="1"/>
    <xf numFmtId="0" fontId="0" fillId="26" borderId="18" xfId="0" applyFill="1" applyBorder="1"/>
    <xf numFmtId="0" fontId="0" fillId="26" borderId="19" xfId="0" applyFill="1" applyBorder="1"/>
    <xf numFmtId="0" fontId="0" fillId="26" borderId="10" xfId="0" applyFill="1" applyBorder="1"/>
    <xf numFmtId="4" fontId="0" fillId="0" borderId="9" xfId="0" applyNumberForma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2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4" xfId="0" applyBorder="1"/>
    <xf numFmtId="0" fontId="4" fillId="28" borderId="1" xfId="0" applyFont="1" applyFill="1" applyBorder="1"/>
    <xf numFmtId="0" fontId="9" fillId="0" borderId="5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5" fillId="0" borderId="5" xfId="0" applyFont="1" applyBorder="1"/>
    <xf numFmtId="0" fontId="5" fillId="0" borderId="16" xfId="0" applyFont="1" applyBorder="1"/>
    <xf numFmtId="0" fontId="5" fillId="0" borderId="6" xfId="0" applyFont="1" applyBorder="1"/>
    <xf numFmtId="4" fontId="5" fillId="12" borderId="1" xfId="0" applyNumberFormat="1" applyFont="1" applyFill="1" applyBorder="1" applyAlignment="1">
      <alignment horizontal="center" vertical="center"/>
    </xf>
    <xf numFmtId="4" fontId="5" fillId="24" borderId="1" xfId="0" applyNumberFormat="1" applyFont="1" applyFill="1" applyBorder="1" applyAlignment="1">
      <alignment horizontal="center" vertical="center"/>
    </xf>
    <xf numFmtId="4" fontId="5" fillId="27" borderId="1" xfId="0" applyNumberFormat="1" applyFont="1" applyFill="1" applyBorder="1" applyAlignment="1">
      <alignment horizontal="center" vertical="center"/>
    </xf>
    <xf numFmtId="0" fontId="5" fillId="0" borderId="22" xfId="0" applyFont="1" applyBorder="1"/>
    <xf numFmtId="4" fontId="0" fillId="24" borderId="0" xfId="0" applyNumberFormat="1" applyFill="1" applyAlignment="1">
      <alignment horizontal="center" vertical="center"/>
    </xf>
    <xf numFmtId="4" fontId="0" fillId="12" borderId="0" xfId="0" applyNumberFormat="1" applyFill="1" applyAlignment="1">
      <alignment horizontal="center" vertical="center"/>
    </xf>
    <xf numFmtId="0" fontId="10" fillId="0" borderId="14" xfId="0" applyFont="1" applyFill="1" applyBorder="1"/>
    <xf numFmtId="0" fontId="8" fillId="0" borderId="0" xfId="0" applyFont="1" applyBorder="1"/>
    <xf numFmtId="0" fontId="0" fillId="0" borderId="7" xfId="0" applyBorder="1" applyAlignment="1">
      <alignment horizontal="center" vertical="center"/>
    </xf>
    <xf numFmtId="0" fontId="0" fillId="25" borderId="7" xfId="0" applyFill="1" applyBorder="1"/>
    <xf numFmtId="3" fontId="5" fillId="0" borderId="0" xfId="0" applyNumberFormat="1" applyFont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0" fillId="29" borderId="7" xfId="0" applyFill="1" applyBorder="1"/>
    <xf numFmtId="0" fontId="0" fillId="16" borderId="7" xfId="0" applyFill="1" applyBorder="1"/>
    <xf numFmtId="0" fontId="0" fillId="19" borderId="7" xfId="0" applyFill="1" applyBorder="1"/>
    <xf numFmtId="0" fontId="5" fillId="0" borderId="0" xfId="0" applyFont="1"/>
    <xf numFmtId="3" fontId="11" fillId="0" borderId="7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5" fillId="0" borderId="8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12" fillId="0" borderId="0" xfId="0" applyFont="1" applyBorder="1"/>
    <xf numFmtId="0" fontId="12" fillId="0" borderId="17" xfId="0" applyFont="1" applyBorder="1"/>
    <xf numFmtId="0" fontId="14" fillId="20" borderId="0" xfId="0" applyFont="1" applyFill="1" applyAlignment="1">
      <alignment horizontal="center" vertical="justify" wrapText="1"/>
    </xf>
    <xf numFmtId="0" fontId="14" fillId="0" borderId="1" xfId="0" applyFont="1" applyFill="1" applyBorder="1" applyAlignment="1">
      <alignment horizontal="center" vertical="justify" wrapText="1"/>
    </xf>
    <xf numFmtId="0" fontId="15" fillId="0" borderId="1" xfId="0" applyFont="1" applyFill="1" applyBorder="1" applyAlignment="1">
      <alignment horizontal="center" vertical="justify" wrapText="1"/>
    </xf>
    <xf numFmtId="0" fontId="16" fillId="0" borderId="1" xfId="0" applyFont="1" applyFill="1" applyBorder="1" applyAlignment="1">
      <alignment horizontal="center" vertical="justify" wrapText="1"/>
    </xf>
    <xf numFmtId="0" fontId="17" fillId="0" borderId="1" xfId="0" applyFont="1" applyFill="1" applyBorder="1" applyAlignment="1">
      <alignment horizontal="center" vertical="justify" wrapText="1"/>
    </xf>
    <xf numFmtId="0" fontId="18" fillId="0" borderId="1" xfId="0" applyFont="1" applyFill="1" applyBorder="1" applyAlignment="1">
      <alignment horizontal="center" vertical="justify" wrapText="1"/>
    </xf>
    <xf numFmtId="0" fontId="14" fillId="0" borderId="0" xfId="0" applyFont="1" applyAlignment="1">
      <alignment horizontal="center" vertical="justify"/>
    </xf>
    <xf numFmtId="0" fontId="19" fillId="0" borderId="1" xfId="0" applyFont="1" applyFill="1" applyBorder="1" applyAlignment="1">
      <alignment horizontal="center" vertical="justify" wrapText="1"/>
    </xf>
    <xf numFmtId="0" fontId="14" fillId="0" borderId="0" xfId="0" applyFont="1" applyBorder="1" applyAlignment="1">
      <alignment horizontal="center" vertical="justify"/>
    </xf>
    <xf numFmtId="0" fontId="19" fillId="0" borderId="0" xfId="0" applyFont="1" applyFill="1" applyBorder="1" applyAlignment="1">
      <alignment horizontal="center" vertical="justify" wrapText="1"/>
    </xf>
    <xf numFmtId="0" fontId="15" fillId="0" borderId="7" xfId="0" applyFont="1" applyBorder="1" applyAlignment="1">
      <alignment horizontal="center" vertical="justify"/>
    </xf>
    <xf numFmtId="0" fontId="20" fillId="0" borderId="7" xfId="0" applyFont="1" applyBorder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18" fillId="0" borderId="7" xfId="0" applyFont="1" applyBorder="1" applyAlignment="1">
      <alignment horizontal="center" vertical="justify"/>
    </xf>
    <xf numFmtId="4" fontId="21" fillId="0" borderId="0" xfId="0" applyNumberFormat="1" applyFont="1" applyFill="1" applyBorder="1" applyAlignment="1">
      <alignment horizontal="center" vertical="justify"/>
    </xf>
    <xf numFmtId="0" fontId="14" fillId="0" borderId="17" xfId="0" applyFont="1" applyBorder="1" applyAlignment="1">
      <alignment horizontal="center" vertical="justify"/>
    </xf>
    <xf numFmtId="3" fontId="14" fillId="0" borderId="13" xfId="0" applyNumberFormat="1" applyFont="1" applyBorder="1" applyAlignment="1">
      <alignment horizontal="center" vertical="justify"/>
    </xf>
    <xf numFmtId="3" fontId="14" fillId="0" borderId="15" xfId="0" applyNumberFormat="1" applyFont="1" applyBorder="1" applyAlignment="1">
      <alignment horizontal="center" vertical="justify"/>
    </xf>
    <xf numFmtId="3" fontId="14" fillId="0" borderId="7" xfId="0" applyNumberFormat="1" applyFont="1" applyBorder="1" applyAlignment="1">
      <alignment horizontal="center" vertical="justify"/>
    </xf>
    <xf numFmtId="4" fontId="14" fillId="0" borderId="7" xfId="0" applyNumberFormat="1" applyFont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3" fontId="5" fillId="0" borderId="0" xfId="0" applyNumberFormat="1" applyFont="1" applyAlignment="1">
      <alignment horizontal="center" vertical="justify"/>
    </xf>
    <xf numFmtId="3" fontId="5" fillId="0" borderId="7" xfId="0" applyNumberFormat="1" applyFont="1" applyBorder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22" fillId="20" borderId="0" xfId="0" applyFont="1" applyFill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/>
    </xf>
    <xf numFmtId="4" fontId="23" fillId="12" borderId="1" xfId="0" applyNumberFormat="1" applyFont="1" applyFill="1" applyBorder="1"/>
    <xf numFmtId="2" fontId="12" fillId="21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center" vertical="center"/>
    </xf>
    <xf numFmtId="4" fontId="12" fillId="12" borderId="1" xfId="0" applyNumberFormat="1" applyFont="1" applyFill="1" applyBorder="1" applyAlignment="1">
      <alignment horizontal="center" vertical="center"/>
    </xf>
    <xf numFmtId="0" fontId="12" fillId="24" borderId="1" xfId="0" applyFont="1" applyFill="1" applyBorder="1" applyAlignment="1">
      <alignment horizontal="center" vertical="center"/>
    </xf>
    <xf numFmtId="4" fontId="12" fillId="24" borderId="1" xfId="0" applyNumberFormat="1" applyFont="1" applyFill="1" applyBorder="1" applyAlignment="1">
      <alignment horizontal="center" vertical="center"/>
    </xf>
    <xf numFmtId="4" fontId="12" fillId="27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1" fontId="12" fillId="24" borderId="1" xfId="0" applyNumberFormat="1" applyFont="1" applyFill="1" applyBorder="1" applyAlignment="1">
      <alignment horizontal="center" vertical="center"/>
    </xf>
    <xf numFmtId="4" fontId="12" fillId="0" borderId="0" xfId="0" applyNumberFormat="1" applyFont="1"/>
    <xf numFmtId="0" fontId="23" fillId="12" borderId="1" xfId="0" applyFont="1" applyFill="1" applyBorder="1" applyAlignment="1">
      <alignment horizontal="center"/>
    </xf>
    <xf numFmtId="2" fontId="12" fillId="22" borderId="1" xfId="0" applyNumberFormat="1" applyFont="1" applyFill="1" applyBorder="1" applyAlignment="1">
      <alignment horizontal="right"/>
    </xf>
    <xf numFmtId="4" fontId="23" fillId="12" borderId="1" xfId="0" applyNumberFormat="1" applyFont="1" applyFill="1" applyBorder="1" applyAlignment="1">
      <alignment horizontal="center"/>
    </xf>
    <xf numFmtId="1" fontId="23" fillId="12" borderId="1" xfId="0" applyNumberFormat="1" applyFont="1" applyFill="1" applyBorder="1" applyAlignment="1">
      <alignment horizontal="center"/>
    </xf>
    <xf numFmtId="0" fontId="12" fillId="24" borderId="5" xfId="0" applyFont="1" applyFill="1" applyBorder="1" applyAlignment="1">
      <alignment horizontal="center" vertical="center"/>
    </xf>
    <xf numFmtId="4" fontId="12" fillId="24" borderId="5" xfId="0" applyNumberFormat="1" applyFont="1" applyFill="1" applyBorder="1" applyAlignment="1">
      <alignment horizontal="center" vertical="center"/>
    </xf>
    <xf numFmtId="4" fontId="12" fillId="12" borderId="5" xfId="0" applyNumberFormat="1" applyFont="1" applyFill="1" applyBorder="1" applyAlignment="1">
      <alignment horizontal="center" vertical="center"/>
    </xf>
    <xf numFmtId="4" fontId="12" fillId="27" borderId="5" xfId="0" applyNumberFormat="1" applyFont="1" applyFill="1" applyBorder="1" applyAlignment="1">
      <alignment horizontal="center" vertical="center"/>
    </xf>
    <xf numFmtId="0" fontId="12" fillId="0" borderId="9" xfId="0" applyFont="1" applyBorder="1"/>
    <xf numFmtId="0" fontId="12" fillId="26" borderId="18" xfId="0" applyFont="1" applyFill="1" applyBorder="1"/>
    <xf numFmtId="4" fontId="12" fillId="12" borderId="7" xfId="0" applyNumberFormat="1" applyFont="1" applyFill="1" applyBorder="1" applyAlignment="1">
      <alignment horizontal="center" vertical="center"/>
    </xf>
    <xf numFmtId="4" fontId="12" fillId="24" borderId="7" xfId="0" applyNumberFormat="1" applyFont="1" applyFill="1" applyBorder="1"/>
    <xf numFmtId="4" fontId="12" fillId="27" borderId="7" xfId="0" applyNumberFormat="1" applyFont="1" applyFill="1" applyBorder="1" applyAlignment="1">
      <alignment horizontal="center" vertical="center"/>
    </xf>
    <xf numFmtId="0" fontId="12" fillId="0" borderId="12" xfId="0" applyFont="1" applyBorder="1"/>
    <xf numFmtId="0" fontId="12" fillId="26" borderId="19" xfId="0" applyFont="1" applyFill="1" applyBorder="1"/>
    <xf numFmtId="4" fontId="12" fillId="24" borderId="7" xfId="0" applyNumberFormat="1" applyFont="1" applyFill="1" applyBorder="1" applyAlignment="1">
      <alignment horizontal="center" vertical="center"/>
    </xf>
    <xf numFmtId="0" fontId="12" fillId="0" borderId="14" xfId="0" applyFont="1" applyFill="1" applyBorder="1"/>
    <xf numFmtId="0" fontId="12" fillId="26" borderId="10" xfId="0" applyFont="1" applyFill="1" applyBorder="1"/>
    <xf numFmtId="0" fontId="23" fillId="24" borderId="1" xfId="0" applyFont="1" applyFill="1" applyBorder="1" applyAlignment="1">
      <alignment horizontal="center" vertical="center"/>
    </xf>
    <xf numFmtId="4" fontId="23" fillId="24" borderId="1" xfId="0" applyNumberFormat="1" applyFont="1" applyFill="1" applyBorder="1" applyAlignment="1">
      <alignment horizontal="center" vertical="center"/>
    </xf>
    <xf numFmtId="4" fontId="13" fillId="12" borderId="1" xfId="0" applyNumberFormat="1" applyFont="1" applyFill="1" applyBorder="1" applyAlignment="1">
      <alignment horizontal="center"/>
    </xf>
    <xf numFmtId="1" fontId="13" fillId="12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12" borderId="1" xfId="0" applyNumberFormat="1" applyFont="1" applyFill="1" applyBorder="1" applyAlignment="1">
      <alignment horizontal="center" vertical="center"/>
    </xf>
    <xf numFmtId="0" fontId="13" fillId="24" borderId="1" xfId="0" applyFont="1" applyFill="1" applyBorder="1" applyAlignment="1">
      <alignment horizontal="center" vertical="center"/>
    </xf>
    <xf numFmtId="4" fontId="13" fillId="24" borderId="1" xfId="0" applyNumberFormat="1" applyFont="1" applyFill="1" applyBorder="1" applyAlignment="1">
      <alignment horizontal="center" vertical="center"/>
    </xf>
    <xf numFmtId="4" fontId="12" fillId="28" borderId="1" xfId="0" applyNumberFormat="1" applyFont="1" applyFill="1" applyBorder="1" applyAlignment="1">
      <alignment horizontal="center" vertical="center"/>
    </xf>
    <xf numFmtId="0" fontId="23" fillId="28" borderId="0" xfId="0" applyFont="1" applyFill="1" applyBorder="1"/>
    <xf numFmtId="0" fontId="23" fillId="28" borderId="0" xfId="0" applyFont="1" applyFill="1"/>
    <xf numFmtId="4" fontId="12" fillId="28" borderId="5" xfId="0" applyNumberFormat="1" applyFont="1" applyFill="1" applyBorder="1" applyAlignment="1">
      <alignment horizontal="center" vertical="center"/>
    </xf>
    <xf numFmtId="1" fontId="23" fillId="24" borderId="1" xfId="0" applyNumberFormat="1" applyFont="1" applyFill="1" applyBorder="1" applyAlignment="1">
      <alignment horizontal="center" vertical="center"/>
    </xf>
    <xf numFmtId="0" fontId="0" fillId="23" borderId="2" xfId="0" applyFill="1" applyBorder="1" applyAlignment="1">
      <alignment horizontal="center"/>
    </xf>
    <xf numFmtId="0" fontId="0" fillId="23" borderId="3" xfId="0" applyFill="1" applyBorder="1" applyAlignment="1">
      <alignment horizontal="center"/>
    </xf>
    <xf numFmtId="0" fontId="0" fillId="23" borderId="4" xfId="0" applyFill="1" applyBorder="1" applyAlignment="1">
      <alignment horizontal="center"/>
    </xf>
    <xf numFmtId="0" fontId="0" fillId="9" borderId="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</cellXfs>
  <cellStyles count="6">
    <cellStyle name="Normal" xfId="0" builtinId="0"/>
    <cellStyle name="Normal 2" xfId="3"/>
    <cellStyle name="Normal 2 2" xfId="2"/>
    <cellStyle name="Normal 2 2 2" xfId="5"/>
    <cellStyle name="Normal 3" xfId="1"/>
    <cellStyle name="Normal 3 2" xfId="4"/>
  </cellStyles>
  <dxfs count="157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colors>
    <mruColors>
      <color rgb="FFFF99FF"/>
      <color rgb="FFFF66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7W8JHPLA/Predsk,%20osn,%20srednje_23_7_2018_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Copy%20of%20Prosveta_04_09_2018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S%20MIRKO/Downloads/Prosveta_27_8_2018_za_sindikate%20MILO&#352;%20%20SOS%20svi%20sindikat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S%20MIRKO/Downloads/Prosveta_27_8_2018_za_sindikate%20SOS%207%25%20stare&#353;.%20plan%20B%20sa%20analizom%20Rade%20za%20pm%20Ivanu%20S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ca"/>
      <sheetName val="Радна места"/>
      <sheetName val="Sheet1"/>
    </sheetNames>
    <sheetDataSet>
      <sheetData sheetId="0">
        <row r="3">
          <cell r="B3">
            <v>1</v>
          </cell>
          <cell r="E3">
            <v>2</v>
          </cell>
          <cell r="H3">
            <v>3</v>
          </cell>
        </row>
        <row r="4">
          <cell r="A4" t="str">
            <v>XIII</v>
          </cell>
          <cell r="B4">
            <v>7</v>
          </cell>
          <cell r="D4">
            <v>7.64</v>
          </cell>
          <cell r="E4">
            <v>7.65</v>
          </cell>
          <cell r="G4">
            <v>8</v>
          </cell>
          <cell r="H4">
            <v>8.01</v>
          </cell>
          <cell r="J4">
            <v>8.35</v>
          </cell>
        </row>
        <row r="5">
          <cell r="A5" t="str">
            <v>XII</v>
          </cell>
          <cell r="B5">
            <v>6.5</v>
          </cell>
          <cell r="D5">
            <v>6.72</v>
          </cell>
          <cell r="E5">
            <v>6.73</v>
          </cell>
          <cell r="G5">
            <v>6.85</v>
          </cell>
          <cell r="H5">
            <v>6.8599999999999994</v>
          </cell>
          <cell r="J5">
            <v>6.96</v>
          </cell>
        </row>
        <row r="6">
          <cell r="A6" t="str">
            <v>XI</v>
          </cell>
          <cell r="B6">
            <v>5.55</v>
          </cell>
          <cell r="D6">
            <v>5.98</v>
          </cell>
          <cell r="E6">
            <v>5.99</v>
          </cell>
          <cell r="G6">
            <v>6.46</v>
          </cell>
          <cell r="H6">
            <v>6.47</v>
          </cell>
          <cell r="J6">
            <v>6.69</v>
          </cell>
        </row>
        <row r="7">
          <cell r="A7" t="str">
            <v>X</v>
          </cell>
          <cell r="B7">
            <v>4.63</v>
          </cell>
          <cell r="D7">
            <v>4.97</v>
          </cell>
          <cell r="E7">
            <v>4.9800000000000004</v>
          </cell>
          <cell r="G7">
            <v>5.34</v>
          </cell>
          <cell r="H7">
            <v>5.35</v>
          </cell>
          <cell r="J7">
            <v>5.53</v>
          </cell>
        </row>
        <row r="8">
          <cell r="A8" t="str">
            <v>IX</v>
          </cell>
          <cell r="B8">
            <v>3.86</v>
          </cell>
          <cell r="D8">
            <v>4.12</v>
          </cell>
          <cell r="E8">
            <v>4.13</v>
          </cell>
          <cell r="G8">
            <v>4.41</v>
          </cell>
          <cell r="H8">
            <v>4.42</v>
          </cell>
          <cell r="J8">
            <v>4.5599999999999996</v>
          </cell>
        </row>
        <row r="9">
          <cell r="A9" t="str">
            <v>VIII</v>
          </cell>
          <cell r="B9">
            <v>3.35</v>
          </cell>
          <cell r="D9">
            <v>3.57</v>
          </cell>
          <cell r="E9">
            <v>3.58</v>
          </cell>
          <cell r="G9">
            <v>3.83</v>
          </cell>
          <cell r="H9">
            <v>3.84</v>
          </cell>
          <cell r="J9">
            <v>3.96</v>
          </cell>
        </row>
        <row r="10">
          <cell r="A10" t="str">
            <v>VII</v>
          </cell>
          <cell r="B10">
            <v>2.92</v>
          </cell>
          <cell r="D10">
            <v>3.11</v>
          </cell>
          <cell r="E10">
            <v>3.12</v>
          </cell>
          <cell r="G10">
            <v>3.33</v>
          </cell>
          <cell r="H10">
            <v>3.34</v>
          </cell>
          <cell r="J10">
            <v>3.45</v>
          </cell>
        </row>
        <row r="11">
          <cell r="A11" t="str">
            <v>VI</v>
          </cell>
          <cell r="B11">
            <v>2.4300000000000002</v>
          </cell>
          <cell r="D11">
            <v>2.58</v>
          </cell>
          <cell r="E11">
            <v>2.59</v>
          </cell>
          <cell r="G11">
            <v>2.75</v>
          </cell>
          <cell r="H11">
            <v>2.76</v>
          </cell>
          <cell r="J11">
            <v>2.84</v>
          </cell>
        </row>
        <row r="12">
          <cell r="A12" t="str">
            <v>V</v>
          </cell>
          <cell r="B12">
            <v>2.11</v>
          </cell>
          <cell r="D12">
            <v>2.23</v>
          </cell>
          <cell r="E12">
            <v>2.2400000000000002</v>
          </cell>
          <cell r="G12">
            <v>2.36</v>
          </cell>
          <cell r="H12">
            <v>2.37</v>
          </cell>
          <cell r="J12">
            <v>2.44</v>
          </cell>
        </row>
        <row r="13">
          <cell r="A13" t="str">
            <v>IV</v>
          </cell>
          <cell r="B13">
            <v>1.87</v>
          </cell>
          <cell r="D13">
            <v>1.97</v>
          </cell>
          <cell r="E13">
            <v>1.98</v>
          </cell>
          <cell r="G13">
            <v>2.09</v>
          </cell>
          <cell r="H13">
            <v>2.1</v>
          </cell>
          <cell r="J13">
            <v>2.16</v>
          </cell>
        </row>
        <row r="14">
          <cell r="A14" t="str">
            <v>III</v>
          </cell>
          <cell r="B14">
            <v>1.47</v>
          </cell>
          <cell r="D14">
            <v>1.54</v>
          </cell>
          <cell r="E14">
            <v>1.55</v>
          </cell>
          <cell r="G14">
            <v>1.62</v>
          </cell>
          <cell r="H14">
            <v>1.63</v>
          </cell>
          <cell r="J14">
            <v>1.67</v>
          </cell>
        </row>
        <row r="15">
          <cell r="A15" t="str">
            <v>II</v>
          </cell>
          <cell r="B15">
            <v>1.28</v>
          </cell>
          <cell r="D15">
            <v>1.34</v>
          </cell>
          <cell r="E15">
            <v>1.35</v>
          </cell>
          <cell r="G15">
            <v>1.41</v>
          </cell>
          <cell r="H15">
            <v>1.42</v>
          </cell>
          <cell r="J15">
            <v>1.45</v>
          </cell>
        </row>
        <row r="16">
          <cell r="A16" t="str">
            <v>I</v>
          </cell>
          <cell r="B16">
            <v>1.1100000000000001</v>
          </cell>
          <cell r="D16">
            <v>1.1599999999999999</v>
          </cell>
          <cell r="E16">
            <v>1.17</v>
          </cell>
          <cell r="G16">
            <v>1.22</v>
          </cell>
          <cell r="H16">
            <v>1.23</v>
          </cell>
          <cell r="J16">
            <v>1.25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rica"/>
      <sheetName val="Радна места"/>
    </sheetNames>
    <sheetDataSet>
      <sheetData sheetId="0">
        <row r="3">
          <cell r="B3">
            <v>1</v>
          </cell>
          <cell r="E3">
            <v>2</v>
          </cell>
          <cell r="H3">
            <v>3</v>
          </cell>
        </row>
        <row r="4">
          <cell r="A4" t="str">
            <v>XIII</v>
          </cell>
          <cell r="B4">
            <v>7</v>
          </cell>
          <cell r="D4">
            <v>7.64</v>
          </cell>
          <cell r="E4">
            <v>7.65</v>
          </cell>
          <cell r="G4">
            <v>8</v>
          </cell>
          <cell r="H4">
            <v>8.01</v>
          </cell>
          <cell r="J4">
            <v>8.35</v>
          </cell>
        </row>
        <row r="5">
          <cell r="A5" t="str">
            <v>XII</v>
          </cell>
          <cell r="B5">
            <v>6.5</v>
          </cell>
          <cell r="D5">
            <v>6.72</v>
          </cell>
          <cell r="E5">
            <v>6.73</v>
          </cell>
          <cell r="G5">
            <v>6.85</v>
          </cell>
          <cell r="H5">
            <v>6.8599999999999994</v>
          </cell>
          <cell r="J5">
            <v>6.96</v>
          </cell>
        </row>
        <row r="6">
          <cell r="A6" t="str">
            <v>XI</v>
          </cell>
          <cell r="B6">
            <v>5.55</v>
          </cell>
          <cell r="D6">
            <v>5.98</v>
          </cell>
          <cell r="E6">
            <v>5.99</v>
          </cell>
          <cell r="G6">
            <v>6.46</v>
          </cell>
          <cell r="H6">
            <v>6.47</v>
          </cell>
          <cell r="J6">
            <v>6.69</v>
          </cell>
        </row>
        <row r="7">
          <cell r="A7" t="str">
            <v>X</v>
          </cell>
          <cell r="B7">
            <v>4.63</v>
          </cell>
          <cell r="D7">
            <v>4.97</v>
          </cell>
          <cell r="E7">
            <v>4.9800000000000004</v>
          </cell>
          <cell r="G7">
            <v>5.34</v>
          </cell>
          <cell r="H7">
            <v>5.35</v>
          </cell>
          <cell r="J7">
            <v>5.53</v>
          </cell>
        </row>
        <row r="8">
          <cell r="A8" t="str">
            <v>IX</v>
          </cell>
          <cell r="B8">
            <v>3.86</v>
          </cell>
          <cell r="D8">
            <v>4.12</v>
          </cell>
          <cell r="E8">
            <v>4.13</v>
          </cell>
          <cell r="G8">
            <v>4.41</v>
          </cell>
          <cell r="H8">
            <v>4.42</v>
          </cell>
          <cell r="J8">
            <v>4.5599999999999996</v>
          </cell>
        </row>
        <row r="9">
          <cell r="A9" t="str">
            <v>VIII</v>
          </cell>
          <cell r="B9">
            <v>3.35</v>
          </cell>
          <cell r="D9">
            <v>3.57</v>
          </cell>
          <cell r="E9">
            <v>3.58</v>
          </cell>
          <cell r="G9">
            <v>3.83</v>
          </cell>
          <cell r="H9">
            <v>3.84</v>
          </cell>
          <cell r="J9">
            <v>3.96</v>
          </cell>
        </row>
        <row r="10">
          <cell r="A10" t="str">
            <v>VII</v>
          </cell>
          <cell r="B10">
            <v>2.92</v>
          </cell>
          <cell r="D10">
            <v>3.11</v>
          </cell>
          <cell r="E10">
            <v>3.12</v>
          </cell>
          <cell r="G10">
            <v>3.33</v>
          </cell>
          <cell r="H10">
            <v>3.34</v>
          </cell>
          <cell r="J10">
            <v>3.45</v>
          </cell>
        </row>
        <row r="11">
          <cell r="A11" t="str">
            <v>VI</v>
          </cell>
          <cell r="B11">
            <v>2.4300000000000002</v>
          </cell>
          <cell r="D11">
            <v>2.58</v>
          </cell>
          <cell r="E11">
            <v>2.59</v>
          </cell>
          <cell r="G11">
            <v>2.75</v>
          </cell>
          <cell r="H11">
            <v>2.76</v>
          </cell>
          <cell r="J11">
            <v>2.84</v>
          </cell>
        </row>
        <row r="12">
          <cell r="A12" t="str">
            <v>V</v>
          </cell>
          <cell r="B12">
            <v>2.11</v>
          </cell>
          <cell r="D12">
            <v>2.23</v>
          </cell>
          <cell r="E12">
            <v>2.2400000000000002</v>
          </cell>
          <cell r="G12">
            <v>2.36</v>
          </cell>
          <cell r="H12">
            <v>2.37</v>
          </cell>
          <cell r="J12">
            <v>2.44</v>
          </cell>
        </row>
        <row r="13">
          <cell r="A13" t="str">
            <v>IV</v>
          </cell>
          <cell r="B13">
            <v>1.87</v>
          </cell>
          <cell r="D13">
            <v>1.97</v>
          </cell>
          <cell r="E13">
            <v>1.98</v>
          </cell>
          <cell r="G13">
            <v>2.09</v>
          </cell>
          <cell r="H13">
            <v>2.1</v>
          </cell>
          <cell r="J13">
            <v>2.16</v>
          </cell>
        </row>
        <row r="14">
          <cell r="A14" t="str">
            <v>III</v>
          </cell>
          <cell r="B14">
            <v>1.47</v>
          </cell>
          <cell r="D14">
            <v>1.54</v>
          </cell>
          <cell r="E14">
            <v>1.55</v>
          </cell>
          <cell r="G14">
            <v>1.62</v>
          </cell>
          <cell r="H14">
            <v>1.63</v>
          </cell>
          <cell r="J14">
            <v>1.67</v>
          </cell>
        </row>
        <row r="15">
          <cell r="A15" t="str">
            <v>II</v>
          </cell>
          <cell r="B15">
            <v>1.28</v>
          </cell>
          <cell r="D15">
            <v>1.34</v>
          </cell>
          <cell r="E15">
            <v>1.35</v>
          </cell>
          <cell r="G15">
            <v>1.41</v>
          </cell>
          <cell r="H15">
            <v>1.42</v>
          </cell>
          <cell r="J15">
            <v>1.45</v>
          </cell>
        </row>
        <row r="16">
          <cell r="A16" t="str">
            <v>I</v>
          </cell>
          <cell r="B16">
            <v>1.1100000000000001</v>
          </cell>
          <cell r="D16">
            <v>1.1599999999999999</v>
          </cell>
          <cell r="E16">
            <v>1.17</v>
          </cell>
          <cell r="G16">
            <v>1.22</v>
          </cell>
          <cell r="H16">
            <v>1.23</v>
          </cell>
          <cell r="J16">
            <v>1.25</v>
          </cell>
        </row>
      </sheetData>
      <sheetData sheetId="1">
        <row r="169">
          <cell r="S169">
            <v>2.2400000000000002</v>
          </cell>
          <cell r="V169">
            <v>2.2400000000000002</v>
          </cell>
        </row>
        <row r="170">
          <cell r="S170">
            <v>3.83</v>
          </cell>
          <cell r="V170">
            <v>4.0999999999999996</v>
          </cell>
        </row>
        <row r="171">
          <cell r="S171">
            <v>3.99</v>
          </cell>
          <cell r="V171">
            <v>3.99</v>
          </cell>
        </row>
        <row r="172">
          <cell r="S172">
            <v>3.83</v>
          </cell>
          <cell r="V172">
            <v>3.83</v>
          </cell>
        </row>
        <row r="173">
          <cell r="S173">
            <v>3.83</v>
          </cell>
          <cell r="V173">
            <v>3.83</v>
          </cell>
        </row>
        <row r="174">
          <cell r="S174">
            <v>3.48</v>
          </cell>
          <cell r="V174">
            <v>3.48</v>
          </cell>
        </row>
        <row r="175">
          <cell r="S175">
            <v>3.52</v>
          </cell>
          <cell r="V175">
            <v>4.51</v>
          </cell>
        </row>
        <row r="176">
          <cell r="S176">
            <v>2.98</v>
          </cell>
          <cell r="V176">
            <v>3.83</v>
          </cell>
        </row>
        <row r="177">
          <cell r="S177">
            <v>3.32</v>
          </cell>
          <cell r="V177">
            <v>3.32</v>
          </cell>
        </row>
        <row r="178">
          <cell r="S178">
            <v>3.48</v>
          </cell>
          <cell r="V178">
            <v>3.48</v>
          </cell>
        </row>
        <row r="179">
          <cell r="S179">
            <v>3.48</v>
          </cell>
          <cell r="V179">
            <v>3.48</v>
          </cell>
        </row>
        <row r="180">
          <cell r="S180">
            <v>3.62</v>
          </cell>
          <cell r="V180">
            <v>3.62</v>
          </cell>
        </row>
        <row r="181">
          <cell r="S181">
            <v>2.82</v>
          </cell>
          <cell r="V181">
            <v>3.62</v>
          </cell>
        </row>
        <row r="182">
          <cell r="S182">
            <v>3.48</v>
          </cell>
          <cell r="V182">
            <v>3.48</v>
          </cell>
        </row>
        <row r="183">
          <cell r="S183">
            <v>3.48</v>
          </cell>
          <cell r="V183">
            <v>3.48</v>
          </cell>
        </row>
        <row r="184">
          <cell r="S184">
            <v>3.48</v>
          </cell>
          <cell r="V184">
            <v>3.48</v>
          </cell>
        </row>
        <row r="185">
          <cell r="S185">
            <v>3.41</v>
          </cell>
          <cell r="V185">
            <v>3.41</v>
          </cell>
        </row>
        <row r="186">
          <cell r="S186">
            <v>3.25</v>
          </cell>
          <cell r="V186">
            <v>3.25</v>
          </cell>
        </row>
        <row r="187">
          <cell r="S187">
            <v>3.41</v>
          </cell>
          <cell r="V187">
            <v>3.41</v>
          </cell>
        </row>
        <row r="188">
          <cell r="S188">
            <v>2.71</v>
          </cell>
          <cell r="V188">
            <v>3.48</v>
          </cell>
        </row>
        <row r="189">
          <cell r="S189">
            <v>2.71</v>
          </cell>
          <cell r="V189">
            <v>3.48</v>
          </cell>
        </row>
        <row r="190">
          <cell r="S190">
            <v>2.71</v>
          </cell>
          <cell r="V190">
            <v>3.48</v>
          </cell>
        </row>
        <row r="191">
          <cell r="S191">
            <v>2.58</v>
          </cell>
          <cell r="V191">
            <v>3.32</v>
          </cell>
        </row>
        <row r="192">
          <cell r="S192">
            <v>2.58</v>
          </cell>
          <cell r="V192">
            <v>3.25</v>
          </cell>
        </row>
        <row r="193">
          <cell r="S193">
            <v>2.79</v>
          </cell>
          <cell r="V193">
            <v>3.59</v>
          </cell>
        </row>
        <row r="194">
          <cell r="S194">
            <v>2.71</v>
          </cell>
          <cell r="V194">
            <v>3.48</v>
          </cell>
        </row>
        <row r="195">
          <cell r="S195">
            <v>1.82</v>
          </cell>
          <cell r="V195">
            <v>1.82</v>
          </cell>
        </row>
        <row r="196">
          <cell r="S196">
            <v>1.82</v>
          </cell>
          <cell r="V196">
            <v>1.82</v>
          </cell>
        </row>
        <row r="197">
          <cell r="S197">
            <v>1.82</v>
          </cell>
          <cell r="V197">
            <v>1.82</v>
          </cell>
        </row>
        <row r="198">
          <cell r="S198">
            <v>1.82</v>
          </cell>
          <cell r="V198">
            <v>1.82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trica"/>
      <sheetName val="Радна места"/>
    </sheetNames>
    <sheetDataSet>
      <sheetData sheetId="0">
        <row r="4">
          <cell r="B4">
            <v>7</v>
          </cell>
          <cell r="J4">
            <v>8.35</v>
          </cell>
        </row>
        <row r="5">
          <cell r="B5">
            <v>6.5</v>
          </cell>
          <cell r="J5">
            <v>6.96</v>
          </cell>
        </row>
        <row r="6">
          <cell r="B6">
            <v>5.55</v>
          </cell>
          <cell r="J6">
            <v>6.69</v>
          </cell>
        </row>
        <row r="7">
          <cell r="B7">
            <v>4.63</v>
          </cell>
          <cell r="J7">
            <v>5.53</v>
          </cell>
        </row>
        <row r="8">
          <cell r="B8">
            <v>3.86</v>
          </cell>
          <cell r="J8">
            <v>4.5599999999999996</v>
          </cell>
        </row>
        <row r="9">
          <cell r="B9">
            <v>3.35</v>
          </cell>
          <cell r="J9">
            <v>3.96</v>
          </cell>
        </row>
        <row r="10">
          <cell r="B10">
            <v>2.92</v>
          </cell>
          <cell r="J10">
            <v>3.45</v>
          </cell>
        </row>
        <row r="11">
          <cell r="B11">
            <v>2.4300000000000002</v>
          </cell>
          <cell r="J11">
            <v>2.84</v>
          </cell>
        </row>
        <row r="12">
          <cell r="B12">
            <v>2.11</v>
          </cell>
          <cell r="J12">
            <v>2.44</v>
          </cell>
        </row>
        <row r="13">
          <cell r="B13">
            <v>1.87</v>
          </cell>
          <cell r="J13">
            <v>2.16</v>
          </cell>
        </row>
        <row r="14">
          <cell r="B14">
            <v>1.47</v>
          </cell>
          <cell r="J14">
            <v>1.67</v>
          </cell>
        </row>
        <row r="15">
          <cell r="B15">
            <v>1.28</v>
          </cell>
          <cell r="J15">
            <v>1.45</v>
          </cell>
        </row>
        <row r="16">
          <cell r="J16">
            <v>1.25</v>
          </cell>
        </row>
      </sheetData>
      <sheetData sheetId="1">
        <row r="207">
          <cell r="S207">
            <v>4.18</v>
          </cell>
        </row>
        <row r="209">
          <cell r="S209">
            <v>4.53</v>
          </cell>
        </row>
        <row r="211">
          <cell r="S211">
            <v>4.09</v>
          </cell>
          <cell r="V211">
            <v>5.27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trica"/>
      <sheetName val="Радна места"/>
      <sheetName val="Sheet1"/>
    </sheetNames>
    <sheetDataSet>
      <sheetData sheetId="0">
        <row r="4">
          <cell r="B4">
            <v>7</v>
          </cell>
          <cell r="J4">
            <v>8.35</v>
          </cell>
        </row>
        <row r="5">
          <cell r="B5">
            <v>6.5</v>
          </cell>
          <cell r="J5">
            <v>6.96</v>
          </cell>
        </row>
        <row r="6">
          <cell r="B6">
            <v>5.55</v>
          </cell>
          <cell r="J6">
            <v>6.69</v>
          </cell>
        </row>
        <row r="7">
          <cell r="B7">
            <v>4.63</v>
          </cell>
          <cell r="J7">
            <v>5.53</v>
          </cell>
        </row>
        <row r="8">
          <cell r="B8">
            <v>3.86</v>
          </cell>
          <cell r="J8">
            <v>4.5599999999999996</v>
          </cell>
        </row>
        <row r="9">
          <cell r="B9">
            <v>3.35</v>
          </cell>
          <cell r="J9">
            <v>3.96</v>
          </cell>
        </row>
        <row r="10">
          <cell r="B10">
            <v>2.92</v>
          </cell>
          <cell r="J10">
            <v>3.45</v>
          </cell>
        </row>
        <row r="11">
          <cell r="B11">
            <v>2.4300000000000002</v>
          </cell>
          <cell r="J11">
            <v>2.84</v>
          </cell>
        </row>
        <row r="12">
          <cell r="B12">
            <v>2.11</v>
          </cell>
          <cell r="J12">
            <v>2.44</v>
          </cell>
        </row>
        <row r="13">
          <cell r="B13">
            <v>1.87</v>
          </cell>
          <cell r="J13">
            <v>2.16</v>
          </cell>
        </row>
        <row r="14">
          <cell r="B14">
            <v>1.47</v>
          </cell>
          <cell r="J14">
            <v>1.67</v>
          </cell>
        </row>
        <row r="15">
          <cell r="B15">
            <v>1.28</v>
          </cell>
          <cell r="J15">
            <v>1.45</v>
          </cell>
        </row>
        <row r="16">
          <cell r="J16">
            <v>1.25</v>
          </cell>
        </row>
      </sheetData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ja Suzić" refreshedDate="43353.437409722224" createdVersion="6" refreshedVersion="6" minRefreshableVersion="3" recordCount="168">
  <cacheSource type="worksheet">
    <worksheetSource ref="A1:AH1048576" sheet="Радна места"/>
  </cacheSource>
  <cacheFields count="34">
    <cacheField name="Шифра старог р.м." numFmtId="0">
      <sharedItems containsNonDate="0" containsString="0" containsBlank="1"/>
    </cacheField>
    <cacheField name="Назив радног места (стари)" numFmtId="0">
      <sharedItems containsNonDate="0" containsString="0" containsBlank="1"/>
    </cacheField>
    <cacheField name="Шифра р.м. према шифарнику" numFmtId="0">
      <sharedItems containsBlank="1"/>
    </cacheField>
    <cacheField name="Назив радног места (у Каталогу)" numFmtId="0">
      <sharedItems containsBlank="1" count="81">
        <s v="Андрагошки асистент - основе и средње школе"/>
        <s v="Васпитач"/>
        <s v="Дефектолог  - наставник са одељењским старешинством у посебним условима  "/>
        <s v="Дефектолог  - наставник у посебним условима"/>
        <s v="Дефектолог - васпитач"/>
        <s v="Дефектолог – наставник"/>
        <s v="Дефектолог наставник  у комбинованом одељењу од два разреда у посебним условима"/>
        <s v="Дефектолог наставник  у комбинованом одељењу од три разреда у посебним условима"/>
        <s v="Дефектолог наставник у комбинованом одељењу од четири разреда у посебним условима"/>
        <s v="Дефектолог-наставник са одељенским старешинством у целодневној настави у посебним условима"/>
        <s v="Дефектолог-наставник у продуженом боравку у посебним условима"/>
        <s v="Дефектолог-наставник у целодневној настави у посебним условима"/>
        <s v="Координатор за образовање одраслих - основе и средње школе"/>
        <s v="Корепетитор"/>
        <s v="Медицинска сестра - васпитач"/>
        <s v="Медицинска сестра у посебним условима"/>
        <s v="Медицински техничар  у посебним условима"/>
        <s v="Медицински техничар неговатељ"/>
        <s v="Наставник играчких предмета у балетској школи"/>
        <s v="Наставник играчких предмета у балетској школи са одељењским старешинством"/>
        <s v="Наставник практичне наставе"/>
        <s v="Наставник практичне наставе са одељењским старешинством"/>
        <s v="Наставник практичне наставе са одељењским старешинством у посебним условима"/>
        <s v="Наставник практичне наставе у посебним условима"/>
        <s v="Наставник предметне двојезичне наставе"/>
        <s v="Наставник предметне двојезичне наставе са одељењским старешинством"/>
        <s v="Наставник предметне наставе"/>
        <s v="Наставник предметне наставе са одељењским старешинством"/>
        <s v="Наставник предметне наставе са одељењским старешинством у   посебним условима"/>
        <s v="Наставник предметне наставе у посебним условима"/>
        <s v="Наставник разредне наставе"/>
        <s v="Наставник разредне наставе у посебним условима"/>
        <s v="Наставник страног језика који учествује у двојезичној настави / координатор двојезичне наставе"/>
        <s v="Наставник страног језика који учествује у двојезичној настави / координатор двојезичне наставе са одељењским старешинством"/>
        <s v="Наставник у комбинованом одељењу од два разреда"/>
        <s v="Наставник у комбинованом одељењу од два разреда у посебним условима"/>
        <s v="Наставник у комбинованом одељењу од три разреда"/>
        <s v="Наставник у комбинованом одељењу од три разреда у посебним условима"/>
        <s v="Наставник у комбинованом одељењу од четири разреда"/>
        <s v="Наставник у комбинованом одељењу од четири разреда у посебним условима"/>
        <s v="Наставник у продуженом боравку"/>
        <s v="Наставник у продуженом боравку у посебним условима"/>
        <s v="Наставник у целодневној настави"/>
        <s v="Наставник у целодневној настави са одељенским старешинством у посебним условима "/>
        <s v="Наставник у целодневној настави са одељењским старешинством"/>
        <s v="Наставник у целодневној настави у посебним условима "/>
        <s v="Наставник уметничких и стручних предмета у музичкој школи и одређених стручних предмета у стручној школи "/>
        <s v="Наставник уметничких и стручних предмета у музичкој школи и одређених стручних предмета у стручној школи са одељењским старешинством"/>
        <s v="Организатор практичне наставе и вежби"/>
        <s v="Организатор практичне наставе и вежби у посебним условима"/>
        <s v="Педагошки асистент - основе и средње школе"/>
        <s v="Помоћни наставник"/>
        <s v="Помоћни наставник у посебним условима"/>
        <s v="Сарадник - Медицинска сестра за превентивну здравствену заштиту и негу"/>
        <s v="Сарадник за израду дидактичких средстава и помагала за децу са сензомоторичким сметњама у посебним условима"/>
        <s v="Сарадник за исхрану нутрициониста"/>
        <s v="Сарадник за исхрану нутрициониста у посебним условима"/>
        <s v="Сарадник за унапређивање превентивне здравствене заштите "/>
        <s v="Секретар установе"/>
        <s v="Секретар установе у посебним условима"/>
        <s v="Стручни сарадник  андрагог"/>
        <s v="Стручни сарадник  андрагог у посебним условима"/>
        <s v="Стручни сарадник – библиотекар / нототекар / медијатекар"/>
        <s v="Стручни сарадник – библиотекар / нототекар / медијатекар у посебним условима"/>
        <s v="Стручни сарадник  педагог"/>
        <s v="Стручни сарадник - педагог за ликовно / музичко / физичко васпитање"/>
        <s v="Стручни сарадник  педагог у посебним условима"/>
        <s v="Стручни сарадник - социјални радник у посебним условима"/>
        <s v="Стручни сарадник / Сарадник - социјални радник"/>
        <s v="Стручни сарадник дефектолог / специјални едукатор и рехабилитатор"/>
        <s v="Стручни сарадник дефектолог / специјални едукатор и рехабилитатор у посебним условима"/>
        <s v="Стручни сарадник логопед"/>
        <s v="Стручни сарадник логопед у посебним условима"/>
        <s v="Стручни сарадник психолог"/>
        <s v="Стручни сарадник психолог у посебним условима"/>
        <s v="Штимер музичких инструмената"/>
        <m/>
        <s v="Дефектолог наставник у комбинованом одељењу од два разреда у посебним условима" u="1"/>
        <s v="Дефектолог наставник у комбинованом одељењу од три разреда у посебним условима" u="1"/>
        <s v="Дефектолог наставник  у комбинованом одељењу од четири разреда у посебним условима" u="1"/>
        <s v="Дефектолог наставник са у комбинованом одељењу од четири разреда у посебним условима" u="1"/>
      </sharedItems>
    </cacheField>
    <cacheField name="Степен стручне спреме" numFmtId="0">
      <sharedItems containsBlank="1" count="6">
        <s v="IV"/>
        <s v="VII"/>
        <s v="VI"/>
        <s v="V"/>
        <s v="III"/>
        <m/>
      </sharedItems>
    </cacheField>
    <cacheField name="Сектор" numFmtId="0">
      <sharedItems containsBlank="1"/>
    </cacheField>
    <cacheField name="Додатни коеф. 1" numFmtId="0">
      <sharedItems containsString="0" containsBlank="1" containsNumber="1" minValue="0.03" maxValue="0.1"/>
    </cacheField>
    <cacheField name="Додатни коеф. 2" numFmtId="0">
      <sharedItems containsString="0" containsBlank="1" containsNumber="1" minValue="0.03" maxValue="0.08"/>
    </cacheField>
    <cacheField name="Додатни коеф. 3" numFmtId="0">
      <sharedItems containsString="0" containsBlank="1" containsNumber="1" minValue="0.1" maxValue="0.1"/>
    </cacheField>
    <cacheField name="Стари основни коеф. MИН" numFmtId="0">
      <sharedItems containsString="0" containsBlank="1" containsNumber="1" minValue="9.85" maxValue="17.32"/>
    </cacheField>
    <cacheField name="Стари основни коеф. MАКС" numFmtId="0">
      <sharedItems containsString="0" containsBlank="1" containsNumber="1" minValue="9.85" maxValue="17.32"/>
    </cacheField>
    <cacheField name="Основни + додатни коеф МИН" numFmtId="0">
      <sharedItems containsString="0" containsBlank="1" containsNumber="1" minValue="9.85" maxValue="18.878799999999998"/>
    </cacheField>
    <cacheField name="Основни + додатни коеф МАКС" numFmtId="0">
      <sharedItems containsString="0" containsBlank="1" containsNumber="1" minValue="9.85" maxValue="20.610799999999998"/>
    </cacheField>
    <cacheField name="Основица" numFmtId="0">
      <sharedItems containsString="0" containsBlank="1" containsNumber="1" minValue="2871.8" maxValue="2871.8"/>
    </cacheField>
    <cacheField name="Стара плата МИН" numFmtId="0">
      <sharedItems containsString="0" containsBlank="1" containsNumber="1" minValue="0" maxValue="54216.137839999996"/>
    </cacheField>
    <cacheField name="Стара плата МАКС" numFmtId="0">
      <sharedItems containsBlank="1" containsMixedTypes="1" containsNumber="1" minValue="28287.23" maxValue="59190.095439999997"/>
    </cacheField>
    <cacheField name="Стандардизовани стари коеф. МИН" numFmtId="0">
      <sharedItems containsString="0" containsBlank="1" containsNumber="1" minValue="10.040367721440361" maxValue="19.243664379647541"/>
    </cacheField>
    <cacheField name="Стандардизовани стари коеф. МАКС" numFmtId="0">
      <sharedItems containsString="0" containsBlank="1" containsNumber="1" minValue="10.040367721440361" maxValue="21.00913817594548"/>
    </cacheField>
    <cacheField name="Прерачунати коеф. Мин" numFmtId="0">
      <sharedItems containsString="0" containsBlank="1" containsNumber="1" minValue="0" maxValue="3.79"/>
    </cacheField>
    <cacheField name="Прерачуната пл.група МИН" numFmtId="0">
      <sharedItems containsBlank="1"/>
    </cacheField>
    <cacheField name="Прерачунати пл.разред МИН" numFmtId="0">
      <sharedItems containsBlank="1" containsMixedTypes="1" containsNumber="1" containsInteger="1" minValue="1" maxValue="3"/>
    </cacheField>
    <cacheField name="Прерачунати коеф. МАКС" numFmtId="0">
      <sharedItems containsString="0" containsBlank="1" containsNumber="1" minValue="0" maxValue="4.1399999999999997"/>
    </cacheField>
    <cacheField name="Прерачуната пл.група МАКС" numFmtId="0">
      <sharedItems containsBlank="1"/>
    </cacheField>
    <cacheField name="Прерачунати пл.разред МАКС" numFmtId="0">
      <sharedItems containsBlank="1" containsMixedTypes="1" containsNumber="1" containsInteger="1" minValue="1" maxValue="2"/>
    </cacheField>
    <cacheField name="Мин коеф. за пл групу" numFmtId="0">
      <sharedItems containsString="0" containsBlank="1" containsNumber="1" minValue="2.1" maxValue="4.13"/>
    </cacheField>
    <cacheField name="Макс коеф. за пл групу" numFmtId="0">
      <sharedItems containsString="0" containsBlank="1" containsNumber="1" minValue="2.16" maxValue="4.41"/>
    </cacheField>
    <cacheField name="Предложена пл. група" numFmtId="0">
      <sharedItems containsBlank="1"/>
    </cacheField>
    <cacheField name="Предложени пл. разред" numFmtId="0">
      <sharedItems containsString="0" containsBlank="1" containsNumber="1" containsInteger="1" minValue="1" maxValue="3"/>
    </cacheField>
    <cacheField name="Предложени коеф." numFmtId="0">
      <sharedItems containsString="0" containsBlank="1" containsNumber="1" minValue="2.1" maxValue="4.2300000000000004"/>
    </cacheField>
    <cacheField name="Промена у новом систему" numFmtId="0">
      <sharedItems containsBlank="1"/>
    </cacheField>
    <cacheField name="% промена нови vs стари мин коеф" numFmtId="0">
      <sharedItems containsBlank="1" containsMixedTypes="1" containsNumber="1" minValue="-6.7567567567567623" maxValue="85.046728971962608"/>
    </cacheField>
    <cacheField name="% промена нови vs стари макс коеф" numFmtId="0">
      <sharedItems containsBlank="1" containsMixedTypes="1" containsNumber="1" minValue="-0.14197530864197541" maxValue="0.23214285714285693"/>
    </cacheField>
    <cacheField name="Број запослених" numFmtId="0">
      <sharedItems containsString="0" containsBlank="1" containsNumber="1" minValue="0" maxValue="20775.099999999999"/>
    </cacheField>
    <cacheField name="Novi koef" numFmtId="0">
      <sharedItems containsBlank="1" containsMixedTypes="1" containsNumber="1" minValue="2.6545054945054942" maxValue="3.66533532041728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m/>
    <m/>
    <s v="П023200"/>
    <x v="0"/>
    <x v="0"/>
    <s v="Просвета - предшколско, основно и средње"/>
    <m/>
    <m/>
    <m/>
    <n v="11.15"/>
    <n v="11.15"/>
    <n v="11.15"/>
    <n v="11.15"/>
    <n v="2871.8"/>
    <n v="32020.570000000003"/>
    <n v="32020.570000000003"/>
    <n v="11.365492395336044"/>
    <n v="11.365492395336044"/>
    <n v="2.2400000000000002"/>
    <s v="V"/>
    <s v="2"/>
    <n v="2.2400000000000002"/>
    <s v="V"/>
    <s v="2"/>
    <n v="2.2400000000000002"/>
    <n v="2.36"/>
    <s v="V"/>
    <n v="2"/>
    <n v="2.2999999999999998"/>
    <s v="ISTI"/>
    <n v="2.6785714285714106"/>
    <n v="2.6785714285714107E-2"/>
    <n v="52.34"/>
    <m/>
  </r>
  <r>
    <m/>
    <m/>
    <s v="П020100-7"/>
    <x v="1"/>
    <x v="1"/>
    <s v="Просвета - предшколско, основно и средње"/>
    <n v="0.03"/>
    <m/>
    <m/>
    <n v="17.32"/>
    <n v="17.32"/>
    <n v="17.839600000000001"/>
    <n v="17.839600000000001"/>
    <n v="2871.8"/>
    <n v="51231.763280000006"/>
    <n v="51231.763280000006"/>
    <n v="18.184380101868779"/>
    <n v="18.184380101868779"/>
    <n v="3.59"/>
    <s v="VIII"/>
    <s v="2"/>
    <n v="3.59"/>
    <s v="VIII"/>
    <s v="2"/>
    <n v="3.84"/>
    <n v="3.96"/>
    <s v="VIII"/>
    <n v="3"/>
    <n v="3.84"/>
    <s v="RAST"/>
    <n v="6.9637883008356551"/>
    <n v="6.9637883008356549E-2"/>
    <m/>
    <m/>
  </r>
  <r>
    <m/>
    <m/>
    <s v="П020100-6"/>
    <x v="1"/>
    <x v="2"/>
    <s v="Просвета - предшколско, основно и средње"/>
    <n v="0.03"/>
    <m/>
    <m/>
    <n v="14.88"/>
    <n v="14.88"/>
    <n v="15.326400000000001"/>
    <n v="15.326400000000001"/>
    <n v="2871.8"/>
    <n v="44014.355520000005"/>
    <n v="44014.355520000005"/>
    <n v="15.622608309226758"/>
    <n v="15.622608309226758"/>
    <n v="3.08"/>
    <s v="VII"/>
    <s v="1"/>
    <n v="3.08"/>
    <s v="VII"/>
    <s v="1"/>
    <n v="3.12"/>
    <n v="3.33"/>
    <s v="VII"/>
    <n v="2"/>
    <n v="3.31"/>
    <s v="RAST"/>
    <n v="7.4675324675324672"/>
    <n v="7.4675324675324672E-2"/>
    <m/>
    <n v="3.2990300230946881"/>
  </r>
  <r>
    <m/>
    <m/>
    <s v="П020100-4"/>
    <x v="1"/>
    <x v="0"/>
    <s v="Просвета - предшколско, основно и средње"/>
    <n v="0.03"/>
    <m/>
    <m/>
    <n v="13.42"/>
    <n v="13.42"/>
    <n v="13.8226"/>
    <n v="13.8226"/>
    <n v="2871.8"/>
    <n v="39695.742680000003"/>
    <n v="39695.742680000003"/>
    <n v="14.089744859531121"/>
    <n v="14.089744859531121"/>
    <n v="2.78"/>
    <s v="VI"/>
    <s v="3"/>
    <n v="2.78"/>
    <s v="VI"/>
    <s v="3"/>
    <n v="2.76"/>
    <n v="2.84"/>
    <s v="VI"/>
    <n v="3"/>
    <n v="2.76"/>
    <s v="ISTI"/>
    <n v="-0.71942446043165542"/>
    <n v="-7.1942446043165541E-3"/>
    <n v="13981"/>
    <n v="2.985228494623656"/>
  </r>
  <r>
    <m/>
    <m/>
    <s v="П020706-7"/>
    <x v="2"/>
    <x v="1"/>
    <s v="Просвета - предшколско, основно и средње"/>
    <n v="0.04"/>
    <m/>
    <n v="0.1"/>
    <n v="17.32"/>
    <n v="17.32"/>
    <n v="18.012799999999999"/>
    <n v="19.744799999999998"/>
    <n v="2871.8"/>
    <n v="51729.159039999999"/>
    <n v="56703.11664"/>
    <n v="18.360927481498571"/>
    <n v="20.126401277796511"/>
    <n v="3.62"/>
    <s v="VIII"/>
    <s v="2"/>
    <n v="3.97"/>
    <s v="IX"/>
    <s v="1"/>
    <n v="3.86"/>
    <n v="4.12"/>
    <s v="IX"/>
    <n v="1"/>
    <n v="4.07"/>
    <s v="ISTI"/>
    <n v="12.430939226519341"/>
    <n v="2.5188916876574329E-2"/>
    <n v="335.69"/>
    <m/>
  </r>
  <r>
    <m/>
    <m/>
    <s v="П020706-6"/>
    <x v="2"/>
    <x v="2"/>
    <s v="Просвета - предшколско, основно и средње"/>
    <n v="0.04"/>
    <m/>
    <n v="0.1"/>
    <n v="14.88"/>
    <n v="14.88"/>
    <n v="15.475200000000001"/>
    <n v="16.963200000000001"/>
    <n v="2871.8"/>
    <n v="44441.679360000009"/>
    <n v="48714.917760000004"/>
    <n v="15.774284118054204"/>
    <n v="17.291042206328644"/>
    <n v="3.11"/>
    <s v="VII"/>
    <s v="1"/>
    <n v="3.41"/>
    <s v="VIII"/>
    <s v="1"/>
    <n v="3.34"/>
    <n v="3.45"/>
    <s v="VII"/>
    <n v="3"/>
    <n v="3.45"/>
    <s v="ISTI"/>
    <n v="10.932475884244383"/>
    <n v="1.1730205278592386E-2"/>
    <n v="16.78"/>
    <n v="3.4966281755196311"/>
  </r>
  <r>
    <m/>
    <m/>
    <s v="П020706-4"/>
    <x v="2"/>
    <x v="0"/>
    <s v="Просвета - предшколско, основно и средње"/>
    <n v="0.04"/>
    <m/>
    <n v="0.1"/>
    <n v="13.42"/>
    <n v="13.42"/>
    <n v="13.956799999999999"/>
    <n v="15.2988"/>
    <n v="2871.8"/>
    <n v="40081.13824"/>
    <n v="43935.093840000001"/>
    <n v="14.226538498944043"/>
    <n v="15.594474893073279"/>
    <n v="2.8"/>
    <s v="VI"/>
    <s v="3"/>
    <n v="3.07"/>
    <s v="VII"/>
    <s v="1"/>
    <n v="2.76"/>
    <n v="2.84"/>
    <s v="VI"/>
    <n v="3"/>
    <n v="2.84"/>
    <s v="ISTI"/>
    <n v="1.4285714285714299"/>
    <n v="-7.4918566775244291E-2"/>
    <n v="0.1"/>
    <n v="3.1114919354838713"/>
  </r>
  <r>
    <m/>
    <m/>
    <s v="П020702-7"/>
    <x v="3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84"/>
    <n v="3.96"/>
    <s v="VIII"/>
    <n v="3"/>
    <n v="3.96"/>
    <s v="RAST"/>
    <n v="13.793103448275861"/>
    <n v="3.3942558746736261E-2"/>
    <n v="338.91"/>
    <m/>
  </r>
  <r>
    <m/>
    <m/>
    <s v="П020702-6"/>
    <x v="3"/>
    <x v="2"/>
    <s v="Просвета - предшколско, основно и средње"/>
    <m/>
    <m/>
    <n v="0.1"/>
    <n v="14.88"/>
    <n v="14.88"/>
    <n v="14.88"/>
    <n v="16.368000000000002"/>
    <n v="2871.8"/>
    <n v="42732.384000000005"/>
    <n v="47005.622400000007"/>
    <n v="15.167580882744426"/>
    <n v="16.684338971018867"/>
    <n v="2.99"/>
    <s v="VII"/>
    <s v="1"/>
    <n v="3.29"/>
    <s v="VII"/>
    <s v="2"/>
    <n v="3.34"/>
    <n v="3.45"/>
    <s v="VII"/>
    <n v="3"/>
    <n v="3.34"/>
    <s v="RAST"/>
    <n v="11.705685618729083"/>
    <n v="1.5197568389057697E-2"/>
    <n v="30.65"/>
    <n v="3.4021247113163975"/>
  </r>
  <r>
    <m/>
    <m/>
    <s v="П020702-4"/>
    <x v="3"/>
    <x v="0"/>
    <s v="Просвета - предшколско, основно и средње"/>
    <m/>
    <m/>
    <n v="0.1"/>
    <n v="13.42"/>
    <n v="13.42"/>
    <n v="13.42"/>
    <n v="14.762"/>
    <n v="2871.8"/>
    <n v="38539.556000000004"/>
    <n v="42393.511600000005"/>
    <n v="13.679363941292351"/>
    <n v="15.047300335421587"/>
    <n v="2.7"/>
    <s v="VI"/>
    <s v="2"/>
    <n v="2.97"/>
    <s v="VII"/>
    <s v="1"/>
    <n v="2.76"/>
    <n v="2.84"/>
    <s v="VI"/>
    <n v="3"/>
    <n v="2.78"/>
    <s v="ISTI"/>
    <n v="2.962962962962949"/>
    <n v="-6.3973063973064098E-2"/>
    <n v="6.4"/>
    <n v="3.0122849462365591"/>
  </r>
  <r>
    <m/>
    <m/>
    <s v="П020201-7"/>
    <x v="4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m/>
    <m/>
  </r>
  <r>
    <m/>
    <m/>
    <s v="П020201-6"/>
    <x v="4"/>
    <x v="2"/>
    <s v="Просвета - предшколско, основно и средње"/>
    <m/>
    <m/>
    <m/>
    <n v="14.88"/>
    <n v="14.88"/>
    <n v="14.88"/>
    <n v="14.88"/>
    <n v="2871.8"/>
    <n v="42732.384000000005"/>
    <n v="42732.384000000005"/>
    <n v="15.167580882744426"/>
    <n v="15.167580882744426"/>
    <n v="2.99"/>
    <s v="VII"/>
    <s v="1"/>
    <n v="2.99"/>
    <s v="VII"/>
    <s v="1"/>
    <n v="3.12"/>
    <n v="3.33"/>
    <s v="VII"/>
    <n v="2"/>
    <n v="3.31"/>
    <s v="RAST"/>
    <n v="10.70234113712374"/>
    <n v="0.1070234113712374"/>
    <n v="102"/>
    <n v="3.2990300230946885"/>
  </r>
  <r>
    <m/>
    <m/>
    <s v="П020701-7"/>
    <x v="5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84"/>
    <n v="3.96"/>
    <s v="VIII"/>
    <n v="3"/>
    <n v="3.84"/>
    <s v="RAST"/>
    <n v="10.344827586206893"/>
    <n v="2.6109660574411974E-3"/>
    <n v="51.17"/>
    <m/>
  </r>
  <r>
    <m/>
    <m/>
    <s v="П020701-6"/>
    <x v="5"/>
    <x v="2"/>
    <s v="Просвета - предшколско, основно и средње"/>
    <m/>
    <m/>
    <n v="0.1"/>
    <n v="14.88"/>
    <n v="14.88"/>
    <n v="14.88"/>
    <n v="16.368000000000002"/>
    <n v="2871.8"/>
    <n v="42732.384000000005"/>
    <n v="47005.622400000007"/>
    <n v="15.167580882744426"/>
    <n v="16.684338971018867"/>
    <n v="2.99"/>
    <s v="VII"/>
    <s v="1"/>
    <n v="3.29"/>
    <s v="VII"/>
    <s v="2"/>
    <n v="3.12"/>
    <n v="3.33"/>
    <s v="VII"/>
    <n v="2"/>
    <n v="3.31"/>
    <s v="ISTI"/>
    <n v="10.70234113712374"/>
    <n v="6.0790273556231055E-3"/>
    <n v="6.43"/>
    <n v="3.2990300230946885"/>
  </r>
  <r>
    <m/>
    <m/>
    <s v="П020701-4"/>
    <x v="5"/>
    <x v="0"/>
    <s v="Просвета - предшколско, основно и средње"/>
    <m/>
    <m/>
    <n v="0.1"/>
    <n v="13.42"/>
    <n v="13.42"/>
    <n v="13.42"/>
    <n v="14.762"/>
    <n v="2871.8"/>
    <n v="38539.556000000004"/>
    <n v="42393.511600000005"/>
    <n v="13.679363941292351"/>
    <n v="15.047300335421587"/>
    <n v="2.7"/>
    <s v="VI"/>
    <s v="2"/>
    <n v="2.97"/>
    <s v="VII"/>
    <s v="1"/>
    <n v="2.76"/>
    <n v="2.84"/>
    <s v="VI"/>
    <n v="3"/>
    <n v="2.76"/>
    <s v="ISTI"/>
    <n v="2.2222222222222077"/>
    <n v="-7.0707070707070843E-2"/>
    <n v="0.74"/>
    <n v="2.985228494623656"/>
  </r>
  <r>
    <m/>
    <m/>
    <s v="П020703-7"/>
    <x v="6"/>
    <x v="1"/>
    <s v="Просвета - предшколско, основно и средње"/>
    <n v="0.04"/>
    <n v="0.03"/>
    <n v="0.1"/>
    <n v="17.32"/>
    <n v="17.32"/>
    <n v="18.532399999999999"/>
    <n v="20.264399999999998"/>
    <n v="2871.8"/>
    <n v="53221.346320000004"/>
    <n v="58195.303919999998"/>
    <n v="18.890569620387954"/>
    <n v="20.656043416685893"/>
    <n v="3.72"/>
    <s v="VIII"/>
    <s v="2"/>
    <n v="4.07"/>
    <s v="IX"/>
    <s v="1"/>
    <n v="3.86"/>
    <n v="4.12"/>
    <s v="IX"/>
    <n v="1"/>
    <n v="4.05"/>
    <s v="ISTI"/>
    <n v="8.8709677419354733"/>
    <n v="-4.9140049140050275E-3"/>
    <n v="49.44"/>
    <m/>
  </r>
  <r>
    <m/>
    <m/>
    <s v="П020703-4"/>
    <x v="6"/>
    <x v="0"/>
    <s v="Просвета - предшколско, основно и средње"/>
    <n v="0.04"/>
    <n v="0.03"/>
    <n v="0.1"/>
    <n v="13.42"/>
    <n v="13.42"/>
    <n v="14.359399999999999"/>
    <n v="15.7014"/>
    <n v="2871.8"/>
    <n v="41237.324919999999"/>
    <n v="45091.28052"/>
    <n v="14.636919417182813"/>
    <n v="16.004855811312048"/>
    <n v="2.89"/>
    <s v="VII"/>
    <n v="1"/>
    <n v="3.16"/>
    <s v="VII"/>
    <s v="2"/>
    <n v="2.76"/>
    <n v="2.84"/>
    <s v="VI"/>
    <n v="3"/>
    <n v="2.82"/>
    <s v="PAD"/>
    <n v="-2.4221453287197328"/>
    <n v="-0.10759493670886085"/>
    <n v="0.5"/>
    <n v="3.1380484988452659"/>
  </r>
  <r>
    <m/>
    <m/>
    <s v="П020704-6"/>
    <x v="7"/>
    <x v="2"/>
    <s v="Просвета - предшколско, основно и средње"/>
    <n v="0.04"/>
    <n v="0.04"/>
    <n v="0.1"/>
    <n v="14.88"/>
    <n v="14.88"/>
    <n v="16.070399999999999"/>
    <n v="17.558399999999999"/>
    <n v="2871.8"/>
    <n v="46150.974719999998"/>
    <n v="50424.21312"/>
    <n v="16.380987353363977"/>
    <n v="17.897745441638421"/>
    <n v="3.23"/>
    <s v="VII"/>
    <s v="2"/>
    <n v="3.53"/>
    <s v="VIII"/>
    <s v="1"/>
    <n v="3.34"/>
    <n v="3.45"/>
    <s v="VII"/>
    <n v="3"/>
    <n v="3.41"/>
    <s v="ISTI"/>
    <n v="5.5727554179566612"/>
    <n v="-3.3994334277620303E-2"/>
    <n v="0.28000000000000003"/>
    <n v="3.153520577782873"/>
  </r>
  <r>
    <m/>
    <m/>
    <s v="П020704-4"/>
    <x v="7"/>
    <x v="0"/>
    <s v="Просвета - предшколско, основно и средње"/>
    <n v="0.04"/>
    <n v="0.04"/>
    <n v="0.1"/>
    <n v="13.42"/>
    <n v="13.42"/>
    <n v="14.493599999999999"/>
    <n v="15.835599999999999"/>
    <n v="2871.8"/>
    <n v="41622.720479999996"/>
    <n v="45476.676080000005"/>
    <n v="14.773713056595737"/>
    <n v="16.141649450724973"/>
    <n v="2.91"/>
    <s v="VII"/>
    <n v="1"/>
    <n v="3.18"/>
    <s v="VII"/>
    <s v="2"/>
    <n v="2.76"/>
    <n v="2.84"/>
    <s v="VI"/>
    <n v="3"/>
    <n v="2.83"/>
    <s v="PAD"/>
    <n v="-2.7491408934707926"/>
    <n v="-0.11006289308176102"/>
    <n v="0"/>
    <n v="3.0754166666666674"/>
  </r>
  <r>
    <m/>
    <m/>
    <s v="П020705-4"/>
    <x v="8"/>
    <x v="0"/>
    <s v="Просвета - предшколско, основно и средње"/>
    <n v="0.04"/>
    <n v="0.05"/>
    <n v="0.1"/>
    <n v="13.42"/>
    <n v="13.42"/>
    <n v="14.627799999999999"/>
    <n v="15.969799999999999"/>
    <n v="2871.8"/>
    <n v="42008.116040000001"/>
    <n v="45862.071640000002"/>
    <n v="14.910506696008662"/>
    <n v="16.278443090137898"/>
    <n v="2.94"/>
    <s v="VII"/>
    <s v="1"/>
    <n v="3.21"/>
    <s v="VII"/>
    <s v="2"/>
    <n v="2.76"/>
    <n v="2.84"/>
    <s v="VI"/>
    <n v="3"/>
    <n v="2.84"/>
    <s v="PAD"/>
    <n v="-3.40136054421769"/>
    <n v="-0.1152647975077882"/>
    <n v="0"/>
    <n v="2.8539830508474577"/>
  </r>
  <r>
    <m/>
    <m/>
    <s v="П020703-7"/>
    <x v="8"/>
    <x v="1"/>
    <s v="Просвета - предшколско, основно и средње"/>
    <n v="0.04"/>
    <n v="0.05"/>
    <n v="0.1"/>
    <n v="17.32"/>
    <n v="17.32"/>
    <n v="18.878799999999998"/>
    <n v="20.610799999999998"/>
    <n v="2871.8"/>
    <n v="54216.137839999996"/>
    <n v="59190.095439999997"/>
    <n v="19.243664379647541"/>
    <n v="21.00913817594548"/>
    <n v="3.79"/>
    <s v="VIII"/>
    <s v="2"/>
    <n v="4.1399999999999997"/>
    <s v="IX"/>
    <s v="2"/>
    <n v="4.13"/>
    <n v="4.41"/>
    <s v="IX"/>
    <n v="2"/>
    <n v="4.1500000000000004"/>
    <s v="ISTI"/>
    <n v="9.4986807387862893"/>
    <n v="2.415458937198231E-3"/>
    <n v="11.7"/>
    <n v="3.6653353204172876"/>
  </r>
  <r>
    <m/>
    <m/>
    <s v="П020704-6"/>
    <x v="6"/>
    <x v="2"/>
    <s v="Просвета - предшколско, основно и средње"/>
    <n v="0.04"/>
    <n v="0.03"/>
    <n v="0.1"/>
    <n v="14.88"/>
    <n v="14.88"/>
    <n v="15.921600000000002"/>
    <n v="17.409600000000001"/>
    <n v="2871.8"/>
    <n v="45723.650880000008"/>
    <n v="49996.889280000003"/>
    <n v="16.229311544536536"/>
    <n v="17.746069632810975"/>
    <n v="3.2"/>
    <s v="VII"/>
    <s v="2"/>
    <n v="3.5"/>
    <s v="VIII"/>
    <s v="1"/>
    <n v="3.34"/>
    <n v="3.45"/>
    <s v="VII"/>
    <n v="3"/>
    <n v="3.39"/>
    <s v="ISTI"/>
    <n v="5.9374999999999982"/>
    <n v="-3.1428571428571396E-2"/>
    <n v="0.45"/>
    <m/>
  </r>
  <r>
    <m/>
    <m/>
    <s v="П020705-7"/>
    <x v="7"/>
    <x v="1"/>
    <s v="Просвета - предшколско, основно и средње"/>
    <n v="0.04"/>
    <n v="0.04"/>
    <n v="0.1"/>
    <n v="17.32"/>
    <n v="17.32"/>
    <n v="18.705599999999997"/>
    <n v="20.437599999999996"/>
    <n v="2871.8"/>
    <n v="53718.742079999996"/>
    <n v="58692.699679999991"/>
    <n v="19.067117000017745"/>
    <n v="20.832590796315685"/>
    <n v="3.76"/>
    <s v="VIII"/>
    <s v="2"/>
    <n v="4.1100000000000003"/>
    <s v="IX"/>
    <s v="1"/>
    <n v="4.13"/>
    <n v="4.41"/>
    <s v="IX"/>
    <n v="2"/>
    <n v="4.09"/>
    <s v="RAST"/>
    <n v="8.7765957446808542"/>
    <n v="-4.8661800486619125E-3"/>
    <n v="26.2"/>
    <m/>
  </r>
  <r>
    <m/>
    <m/>
    <s v="П020707-6"/>
    <x v="8"/>
    <x v="2"/>
    <s v="Просвета - предшколско, основно и средње"/>
    <n v="0.04"/>
    <n v="0.05"/>
    <n v="0.1"/>
    <n v="14.88"/>
    <n v="14.88"/>
    <n v="16.219200000000001"/>
    <n v="17.7072"/>
    <n v="2871.8"/>
    <n v="46578.298560000003"/>
    <n v="50851.536960000005"/>
    <n v="16.532663162191422"/>
    <n v="18.049421250465866"/>
    <n v="3.26"/>
    <s v="VII"/>
    <s v="2"/>
    <n v="3.56"/>
    <s v="VIII"/>
    <s v="1"/>
    <n v="3.34"/>
    <n v="3.45"/>
    <s v="VII"/>
    <n v="3"/>
    <n v="3.43"/>
    <s v="ISTI"/>
    <n v="5.2147239263803797"/>
    <n v="-3.6516853932584241E-2"/>
    <n v="1"/>
    <m/>
  </r>
  <r>
    <m/>
    <m/>
    <s v="П020705-7"/>
    <x v="9"/>
    <x v="1"/>
    <s v="Просвета - предшколско, основно и средње"/>
    <m/>
    <m/>
    <m/>
    <m/>
    <m/>
    <m/>
    <m/>
    <m/>
    <n v="0"/>
    <s v=""/>
    <m/>
    <m/>
    <n v="3.62"/>
    <s v="VIII"/>
    <n v="2"/>
    <n v="3.97"/>
    <s v="IX"/>
    <n v="1"/>
    <n v="3.86"/>
    <n v="4.12"/>
    <s v="IX"/>
    <n v="1"/>
    <n v="4.07"/>
    <s v="ISTI"/>
    <n v="12.430939226519341"/>
    <n v="2.5188916876574329E-2"/>
    <m/>
    <e v="#VALUE!"/>
  </r>
  <r>
    <m/>
    <m/>
    <s v="П020708-6"/>
    <x v="9"/>
    <x v="2"/>
    <s v="Просвета - предшколско, основно и средње"/>
    <m/>
    <m/>
    <m/>
    <m/>
    <m/>
    <m/>
    <m/>
    <m/>
    <n v="0"/>
    <s v=""/>
    <m/>
    <m/>
    <n v="3.11"/>
    <s v="VII"/>
    <n v="1"/>
    <n v="3.41"/>
    <s v="VIII"/>
    <n v="1"/>
    <n v="3.34"/>
    <n v="3.45"/>
    <s v="VII"/>
    <n v="3"/>
    <n v="3.45"/>
    <s v="ISTI"/>
    <n v="10.932475884244383"/>
    <n v="1.1730205278592386E-2"/>
    <m/>
    <m/>
  </r>
  <r>
    <m/>
    <m/>
    <s v="П020708-4"/>
    <x v="9"/>
    <x v="0"/>
    <s v="Просвета - предшколско, основно и средње"/>
    <m/>
    <m/>
    <m/>
    <m/>
    <m/>
    <m/>
    <m/>
    <m/>
    <n v="0"/>
    <s v=""/>
    <m/>
    <m/>
    <n v="2.8"/>
    <s v="VI"/>
    <n v="3"/>
    <n v="3.07"/>
    <s v="VII"/>
    <n v="1"/>
    <n v="2.76"/>
    <n v="2.84"/>
    <s v="VI"/>
    <n v="3"/>
    <n v="2.84"/>
    <s v="ISTI"/>
    <n v="1.4285714285714299"/>
    <n v="-7.4918566775244291E-2"/>
    <m/>
    <e v="#VALUE!"/>
  </r>
  <r>
    <m/>
    <m/>
    <s v="П020708-7"/>
    <x v="10"/>
    <x v="1"/>
    <s v="Просвета - предшколско, основно и средње"/>
    <m/>
    <m/>
    <m/>
    <m/>
    <m/>
    <m/>
    <m/>
    <m/>
    <n v="0"/>
    <s v=""/>
    <m/>
    <m/>
    <n v="3.48"/>
    <s v="VIII"/>
    <n v="1"/>
    <n v="3.83"/>
    <s v="VIII"/>
    <n v="2"/>
    <n v="3.84"/>
    <n v="3.96"/>
    <s v="VIII"/>
    <n v="3"/>
    <n v="3.9"/>
    <s v="RAST"/>
    <n v="12.068965517241377"/>
    <n v="1.8276762402088732E-2"/>
    <m/>
    <e v="#VALUE!"/>
  </r>
  <r>
    <m/>
    <m/>
    <s v="П020709-6"/>
    <x v="10"/>
    <x v="2"/>
    <s v="Просвета - предшколско, основно и средње"/>
    <m/>
    <m/>
    <m/>
    <m/>
    <m/>
    <m/>
    <m/>
    <m/>
    <n v="0"/>
    <s v=""/>
    <m/>
    <m/>
    <n v="2.99"/>
    <s v="VII"/>
    <n v="1"/>
    <n v="3.29"/>
    <s v="VII"/>
    <n v="2"/>
    <n v="3.12"/>
    <n v="3.33"/>
    <s v="VII"/>
    <n v="2"/>
    <n v="3.33"/>
    <s v="ISTI"/>
    <n v="11.371237458193974"/>
    <n v="1.2158054711246211E-2"/>
    <m/>
    <m/>
  </r>
  <r>
    <m/>
    <m/>
    <s v="П020709-4"/>
    <x v="10"/>
    <x v="0"/>
    <s v="Просвета - предшколско, основно и средње"/>
    <m/>
    <m/>
    <m/>
    <m/>
    <m/>
    <m/>
    <m/>
    <m/>
    <n v="0"/>
    <s v=""/>
    <m/>
    <m/>
    <n v="2.7"/>
    <s v="VI"/>
    <n v="2"/>
    <n v="2.97"/>
    <s v="VII"/>
    <n v="1"/>
    <n v="2.59"/>
    <n v="2.75"/>
    <s v="VI"/>
    <n v="2"/>
    <n v="2.75"/>
    <s v="ISTI"/>
    <n v="1.8518518518518452"/>
    <n v="-7.4074074074074139E-2"/>
    <m/>
    <e v="#VALUE!"/>
  </r>
  <r>
    <m/>
    <m/>
    <s v="П020709-7"/>
    <x v="11"/>
    <x v="1"/>
    <s v="Просвета - предшколско, основно и средње"/>
    <m/>
    <m/>
    <m/>
    <m/>
    <m/>
    <m/>
    <m/>
    <m/>
    <m/>
    <m/>
    <m/>
    <m/>
    <m/>
    <m/>
    <m/>
    <m/>
    <m/>
    <m/>
    <n v="3.86"/>
    <n v="4.12"/>
    <s v="IX"/>
    <n v="1"/>
    <n v="3.99"/>
    <m/>
    <m/>
    <m/>
    <m/>
    <e v="#VALUE!"/>
  </r>
  <r>
    <m/>
    <m/>
    <s v="П023300"/>
    <x v="12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n v="9"/>
    <m/>
  </r>
  <r>
    <m/>
    <m/>
    <s v="П021500-7"/>
    <x v="13"/>
    <x v="1"/>
    <s v="Просвета - предшколско, основно и средње"/>
    <m/>
    <m/>
    <m/>
    <n v="13.42"/>
    <n v="17.32"/>
    <n v="13.42"/>
    <n v="17.32"/>
    <n v="2871.8"/>
    <n v="38539.556000000004"/>
    <n v="49739.576000000001"/>
    <n v="13.679363941292351"/>
    <n v="17.654737962979397"/>
    <n v="2.7"/>
    <s v="VI"/>
    <s v="2"/>
    <n v="3.48"/>
    <s v="VIII"/>
    <s v="1"/>
    <n v="3.84"/>
    <n v="3.96"/>
    <s v="VIII"/>
    <n v="3"/>
    <n v="3.84"/>
    <s v="RAST"/>
    <n v="42.222222222222207"/>
    <n v="0.10344827586206894"/>
    <n v="180.37"/>
    <m/>
  </r>
  <r>
    <m/>
    <m/>
    <s v="П021500-6"/>
    <x v="13"/>
    <x v="2"/>
    <s v="Просвета - предшколско, основно и средње"/>
    <m/>
    <m/>
    <m/>
    <n v="14.88"/>
    <n v="14.88"/>
    <n v="14.88"/>
    <n v="14.88"/>
    <n v="2871.8"/>
    <n v="42732.384000000005"/>
    <n v="42732.384000000005"/>
    <n v="15.167580882744426"/>
    <n v="15.167580882744426"/>
    <n v="2.99"/>
    <s v="VII"/>
    <s v="1"/>
    <n v="2.99"/>
    <s v="VII"/>
    <s v="1"/>
    <n v="3.12"/>
    <n v="3.33"/>
    <s v="VII"/>
    <n v="2"/>
    <n v="3.31"/>
    <s v="RAST"/>
    <n v="10.70234113712374"/>
    <n v="0.1070234113712374"/>
    <n v="20.85"/>
    <n v="3.2990300230946885"/>
  </r>
  <r>
    <m/>
    <m/>
    <s v="П021500-4"/>
    <x v="13"/>
    <x v="0"/>
    <s v="Просвета - предшколско, основно и средње"/>
    <m/>
    <m/>
    <m/>
    <n v="13.42"/>
    <n v="13.42"/>
    <n v="13.42"/>
    <n v="13.42"/>
    <n v="2871.8"/>
    <n v="38539.556000000004"/>
    <n v="38539.556000000004"/>
    <n v="13.679363941292351"/>
    <n v="13.679363941292351"/>
    <n v="2.7"/>
    <s v="VI"/>
    <s v="2"/>
    <n v="2.7"/>
    <s v="VI"/>
    <s v="2"/>
    <n v="2.76"/>
    <n v="2.84"/>
    <s v="VI"/>
    <n v="3"/>
    <n v="2.76"/>
    <s v="RAST"/>
    <n v="2.2222222222222077"/>
    <n v="2.2222222222222077E-2"/>
    <n v="11.89"/>
    <n v="2.985228494623656"/>
  </r>
  <r>
    <m/>
    <m/>
    <s v="П020300-6"/>
    <x v="14"/>
    <x v="2"/>
    <s v="Просвета - предшколско, основно и средње"/>
    <m/>
    <m/>
    <m/>
    <m/>
    <m/>
    <m/>
    <m/>
    <m/>
    <m/>
    <m/>
    <m/>
    <m/>
    <n v="0"/>
    <s v=""/>
    <s v=""/>
    <n v="0"/>
    <s v=""/>
    <s v=""/>
    <n v="2.76"/>
    <n v="2.84"/>
    <s v="VI"/>
    <n v="3"/>
    <n v="2.76"/>
    <m/>
    <s v=""/>
    <s v=""/>
    <m/>
    <m/>
  </r>
  <r>
    <m/>
    <m/>
    <s v="П020300-4"/>
    <x v="14"/>
    <x v="0"/>
    <s v="Просвета - предшколско, основно и средње"/>
    <m/>
    <m/>
    <m/>
    <n v="13.42"/>
    <n v="13.42"/>
    <n v="13.42"/>
    <n v="13.42"/>
    <n v="2871.8"/>
    <n v="38539.556000000004"/>
    <n v="38539.556000000004"/>
    <n v="13.679363941292351"/>
    <n v="13.679363941292351"/>
    <n v="2.7"/>
    <s v="VI"/>
    <s v="2"/>
    <n v="2.7"/>
    <s v="VI"/>
    <s v="2"/>
    <n v="2.59"/>
    <n v="2.75"/>
    <s v="VI"/>
    <n v="2"/>
    <n v="2.59"/>
    <s v="ISTI"/>
    <n v="-4.0740740740740851"/>
    <n v="-4.0740740740740855E-2"/>
    <n v="4578"/>
    <e v="#DIV/0!"/>
  </r>
  <r>
    <m/>
    <m/>
    <s v="П022902"/>
    <x v="15"/>
    <x v="0"/>
    <s v="Просвета - предшколско, основно и средње"/>
    <m/>
    <m/>
    <m/>
    <m/>
    <m/>
    <m/>
    <m/>
    <m/>
    <m/>
    <m/>
    <m/>
    <m/>
    <n v="2.7"/>
    <s v="VI"/>
    <n v="2"/>
    <n v="2.7"/>
    <s v="VI"/>
    <n v="2"/>
    <n v="2.76"/>
    <n v="2.84"/>
    <s v="VI"/>
    <n v="3"/>
    <n v="2.76"/>
    <s v="RAST"/>
    <n v="2.2222222222222077"/>
    <n v="2.2222222222222077E-2"/>
    <m/>
    <m/>
  </r>
  <r>
    <m/>
    <m/>
    <s v="П023002"/>
    <x v="16"/>
    <x v="0"/>
    <s v="Просвета - предшколско, основно и средње"/>
    <m/>
    <m/>
    <n v="0.1"/>
    <n v="11.15"/>
    <n v="11.15"/>
    <n v="11.15"/>
    <n v="12.265000000000001"/>
    <n v="2871.8"/>
    <n v="32020.570000000003"/>
    <n v="35222.627"/>
    <n v="11.365492395336044"/>
    <n v="12.502041634869647"/>
    <n v="2.2400000000000002"/>
    <s v="V"/>
    <s v="2"/>
    <n v="2.46"/>
    <s v="VI"/>
    <s v="1"/>
    <n v="2.76"/>
    <n v="2.84"/>
    <s v="VI"/>
    <n v="3"/>
    <n v="2.76"/>
    <s v="RAST"/>
    <n v="23.214285714285694"/>
    <n v="0.12195121951219505"/>
    <n v="72.400000000000006"/>
    <m/>
  </r>
  <r>
    <m/>
    <m/>
    <s v="П023001"/>
    <x v="17"/>
    <x v="0"/>
    <s v="Просвета - предшколско, основно и средње"/>
    <m/>
    <m/>
    <m/>
    <n v="11.15"/>
    <n v="11.15"/>
    <n v="11.15"/>
    <n v="11.15"/>
    <n v="2871.8"/>
    <n v="32020.570000000003"/>
    <n v="32020.570000000003"/>
    <n v="11.365492395336044"/>
    <n v="11.365492395336044"/>
    <n v="2.2400000000000002"/>
    <s v="V"/>
    <s v="2"/>
    <n v="2.2400000000000002"/>
    <s v="V"/>
    <s v="2"/>
    <n v="2.59"/>
    <n v="2.75"/>
    <s v="VI"/>
    <n v="2"/>
    <n v="2.59"/>
    <s v="RAST"/>
    <n v="15.624999999999984"/>
    <n v="0.15624999999999983"/>
    <n v="0"/>
    <m/>
  </r>
  <r>
    <m/>
    <m/>
    <s v="П021401-7"/>
    <x v="18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n v="8.8000000000000007"/>
    <m/>
  </r>
  <r>
    <m/>
    <m/>
    <s v="П021401-6"/>
    <x v="18"/>
    <x v="2"/>
    <s v="Просвета - предшколско, основно и средње"/>
    <m/>
    <m/>
    <m/>
    <n v="14.88"/>
    <n v="14.88"/>
    <n v="14.88"/>
    <n v="14.88"/>
    <n v="2871.8"/>
    <n v="42732.384000000005"/>
    <n v="42732.384000000005"/>
    <n v="15.167580882744426"/>
    <n v="15.167580882744426"/>
    <n v="2.99"/>
    <s v="VII"/>
    <s v="1"/>
    <n v="2.99"/>
    <s v="VII"/>
    <s v="1"/>
    <n v="3.12"/>
    <n v="3.33"/>
    <s v="VII"/>
    <n v="2"/>
    <n v="3.17"/>
    <s v="RAST"/>
    <n v="6.0200668896320968"/>
    <n v="6.0200668896320968E-2"/>
    <n v="11.9"/>
    <n v="3.2990300230946885"/>
  </r>
  <r>
    <m/>
    <m/>
    <s v="П021401-4"/>
    <x v="18"/>
    <x v="0"/>
    <s v="Просвета - предшколско, основно и средње"/>
    <m/>
    <m/>
    <m/>
    <n v="13.42"/>
    <n v="13.42"/>
    <n v="13.42"/>
    <n v="13.42"/>
    <n v="2871.8"/>
    <n v="38539.556000000004"/>
    <n v="38539.556000000004"/>
    <n v="13.679363941292351"/>
    <n v="13.679363941292351"/>
    <n v="2.7"/>
    <s v="VI"/>
    <s v="2"/>
    <n v="2.7"/>
    <s v="VI"/>
    <s v="2"/>
    <n v="3.12"/>
    <n v="3.33"/>
    <s v="VII"/>
    <n v="2"/>
    <n v="3.17"/>
    <s v="RAST"/>
    <n v="17.407407407407398"/>
    <n v="0.17407407407407396"/>
    <n v="12.15"/>
    <n v="2.8589650537634408"/>
  </r>
  <r>
    <m/>
    <m/>
    <s v="П021402-7"/>
    <x v="19"/>
    <x v="1"/>
    <s v="Просвета - предшколско, основно и средње"/>
    <n v="0.04"/>
    <m/>
    <m/>
    <n v="13.42"/>
    <n v="17.32"/>
    <n v="13.956799999999999"/>
    <n v="18.012799999999999"/>
    <n v="2871.8"/>
    <n v="40081.13824"/>
    <n v="51729.159039999999"/>
    <n v="14.226538498944043"/>
    <n v="18.360927481498571"/>
    <n v="2.8"/>
    <s v="VI"/>
    <s v="3"/>
    <n v="3.62"/>
    <s v="VIII"/>
    <s v="2"/>
    <n v="3.86"/>
    <n v="4.12"/>
    <s v="IX"/>
    <n v="1"/>
    <n v="3.99"/>
    <s v="RAST"/>
    <n v="42.500000000000014"/>
    <n v="0.10220994475138125"/>
    <n v="20.399999999999999"/>
    <m/>
  </r>
  <r>
    <m/>
    <m/>
    <s v="П021402-6"/>
    <x v="19"/>
    <x v="2"/>
    <s v="Просвета - предшколско, основно и средње"/>
    <n v="0.04"/>
    <m/>
    <m/>
    <n v="14.88"/>
    <n v="14.88"/>
    <n v="15.475200000000001"/>
    <n v="15.475200000000001"/>
    <n v="2871.8"/>
    <n v="44441.679360000009"/>
    <n v="44441.679360000009"/>
    <n v="15.774284118054204"/>
    <n v="15.774284118054204"/>
    <n v="3.11"/>
    <s v="VII"/>
    <s v="1"/>
    <n v="3.11"/>
    <s v="VII"/>
    <s v="1"/>
    <n v="3.12"/>
    <n v="3.33"/>
    <s v="VII"/>
    <n v="2"/>
    <n v="3.3"/>
    <s v="RAST"/>
    <n v="6.1093247588424422"/>
    <n v="6.1093247588424424E-2"/>
    <n v="9.0500000000000007"/>
    <n v="3.4278983833718257"/>
  </r>
  <r>
    <m/>
    <m/>
    <s v="П021402-4"/>
    <x v="19"/>
    <x v="0"/>
    <s v="Просвета - предшколско, основно и средње"/>
    <n v="0.04"/>
    <m/>
    <m/>
    <n v="13.42"/>
    <n v="13.42"/>
    <n v="13.956799999999999"/>
    <n v="13.956799999999999"/>
    <n v="2871.8"/>
    <n v="40081.13824"/>
    <n v="40081.13824"/>
    <n v="14.226538498944043"/>
    <n v="14.226538498944043"/>
    <n v="2.8"/>
    <s v="VI"/>
    <s v="3"/>
    <n v="2.8"/>
    <s v="VI"/>
    <s v="3"/>
    <n v="3.12"/>
    <n v="3.33"/>
    <s v="VII"/>
    <n v="2"/>
    <n v="3.3"/>
    <s v="RAST"/>
    <n v="17.857142857142858"/>
    <n v="0.17857142857142858"/>
    <n v="23.65"/>
    <n v="2.9762096774193538"/>
  </r>
  <r>
    <m/>
    <m/>
    <s v="П021001-7"/>
    <x v="20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n v="495.05"/>
    <m/>
  </r>
  <r>
    <m/>
    <m/>
    <s v="П021001-6"/>
    <x v="20"/>
    <x v="2"/>
    <s v="Просвета - предшколско, основно и средње"/>
    <m/>
    <m/>
    <m/>
    <n v="14.88"/>
    <n v="14.88"/>
    <n v="14.88"/>
    <n v="14.88"/>
    <n v="2871.8"/>
    <n v="42732.384000000005"/>
    <n v="42732.384000000005"/>
    <n v="15.167580882744426"/>
    <n v="15.167580882744426"/>
    <n v="2.99"/>
    <s v="VII"/>
    <s v="1"/>
    <n v="2.99"/>
    <s v="VII"/>
    <s v="1"/>
    <n v="3.12"/>
    <n v="3.33"/>
    <s v="VII"/>
    <n v="2"/>
    <n v="3.31"/>
    <s v="RAST"/>
    <n v="10.70234113712374"/>
    <n v="0.1070234113712374"/>
    <n v="735.86"/>
    <n v="3.2990300230946885"/>
  </r>
  <r>
    <m/>
    <m/>
    <s v="П021001-5"/>
    <x v="20"/>
    <x v="3"/>
    <s v="Просвета - предшколско, основно и средње"/>
    <m/>
    <m/>
    <m/>
    <n v="13.65"/>
    <n v="13.65"/>
    <n v="13.65"/>
    <n v="13.65"/>
    <n v="2871.8"/>
    <n v="39200.070000000007"/>
    <n v="39200.070000000007"/>
    <n v="13.913809075904664"/>
    <n v="13.913809075904664"/>
    <n v="2.74"/>
    <s v="VI"/>
    <s v="2"/>
    <n v="2.74"/>
    <s v="VI"/>
    <s v="2"/>
    <n v="2.76"/>
    <n v="2.84"/>
    <s v="VI"/>
    <n v="3"/>
    <n v="2.76"/>
    <s v="RAST"/>
    <n v="0.72992700729925442"/>
    <n v="7.2992700729925444E-3"/>
    <n v="457.74"/>
    <n v="3.0363911290322583"/>
  </r>
  <r>
    <m/>
    <m/>
    <s v="П021001-4"/>
    <x v="20"/>
    <x v="0"/>
    <s v="Просвета - предшколско, основно и средње"/>
    <m/>
    <m/>
    <m/>
    <n v="13.43"/>
    <n v="13.42"/>
    <n v="13.43"/>
    <n v="13.42"/>
    <n v="2871.8"/>
    <n v="38568.274000000005"/>
    <n v="38539.556000000004"/>
    <n v="13.689557208014627"/>
    <n v="13.679363941292351"/>
    <n v="2.7"/>
    <s v="VI"/>
    <s v="2"/>
    <n v="2.7"/>
    <s v="VI"/>
    <s v="2"/>
    <n v="2.76"/>
    <n v="2.84"/>
    <s v="VI"/>
    <n v="3"/>
    <n v="2.76"/>
    <s v="RAST"/>
    <n v="2.2222222222222077"/>
    <n v="2.2222222222222077E-2"/>
    <n v="27.32"/>
    <n v="2.7134945054945048"/>
  </r>
  <r>
    <m/>
    <m/>
    <s v="П021002-7"/>
    <x v="21"/>
    <x v="1"/>
    <s v="Просвета - предшколско, основно и средње"/>
    <n v="0.04"/>
    <m/>
    <m/>
    <n v="17.32"/>
    <n v="17.32"/>
    <n v="18.012799999999999"/>
    <n v="18.012799999999999"/>
    <n v="2871.8"/>
    <n v="51729.159039999999"/>
    <n v="51729.159039999999"/>
    <n v="18.360927481498571"/>
    <n v="18.360927481498571"/>
    <n v="3.62"/>
    <s v="VIII"/>
    <s v="2"/>
    <n v="3.62"/>
    <s v="VIII"/>
    <s v="2"/>
    <n v="3.86"/>
    <n v="4.12"/>
    <s v="IX"/>
    <n v="1"/>
    <n v="3.99"/>
    <s v="RAST"/>
    <n v="10.220994475138125"/>
    <n v="0.10220994475138125"/>
    <n v="296.44"/>
    <m/>
  </r>
  <r>
    <m/>
    <m/>
    <s v="П021002-6"/>
    <x v="21"/>
    <x v="2"/>
    <s v="Просвета - предшколско, основно и средње"/>
    <n v="0.04"/>
    <m/>
    <m/>
    <n v="14.88"/>
    <n v="14.88"/>
    <n v="15.475200000000001"/>
    <n v="15.475200000000001"/>
    <n v="2871.8"/>
    <n v="44441.679360000009"/>
    <n v="44441.679360000009"/>
    <n v="15.774284118054204"/>
    <n v="15.774284118054204"/>
    <n v="3.11"/>
    <s v="VII"/>
    <s v="1"/>
    <n v="3.11"/>
    <s v="VII"/>
    <s v="1"/>
    <n v="3.34"/>
    <n v="3.45"/>
    <s v="VII"/>
    <n v="3"/>
    <n v="3.43"/>
    <s v="RAST"/>
    <n v="10.289389067524125"/>
    <n v="0.10289389067524125"/>
    <n v="292.19"/>
    <n v="3.4278983833718257"/>
  </r>
  <r>
    <m/>
    <m/>
    <s v="П021002-5"/>
    <x v="21"/>
    <x v="0"/>
    <s v="Просвета - предшколско, основно и средње"/>
    <n v="0.04"/>
    <m/>
    <m/>
    <n v="13.43"/>
    <n v="13.42"/>
    <n v="13.9672"/>
    <n v="13.956799999999999"/>
    <n v="2871.8"/>
    <n v="40111.004960000006"/>
    <n v="40081.13824"/>
    <n v="14.23713949633521"/>
    <n v="14.226538498944043"/>
    <n v="2.81"/>
    <s v="VI"/>
    <s v="3"/>
    <n v="2.8"/>
    <s v="VI"/>
    <s v="3"/>
    <n v="2.76"/>
    <n v="2.84"/>
    <s v="VI"/>
    <n v="3"/>
    <n v="2.81"/>
    <s v="ISTI"/>
    <n v="0"/>
    <n v="3.5714285714286542E-3"/>
    <n v="1.69"/>
    <n v="3.0934543010752682"/>
  </r>
  <r>
    <m/>
    <m/>
    <s v="П021002-4"/>
    <x v="21"/>
    <x v="3"/>
    <s v="Просвета - предшколско, основно и средње"/>
    <n v="0.04"/>
    <m/>
    <m/>
    <n v="13.65"/>
    <n v="13.65"/>
    <n v="14.196"/>
    <n v="14.196"/>
    <n v="2871.8"/>
    <n v="40768.072800000002"/>
    <n v="40768.072800000002"/>
    <n v="14.47036143894085"/>
    <n v="14.47036143894085"/>
    <n v="2.85"/>
    <s v="VI"/>
    <s v="3"/>
    <n v="2.85"/>
    <s v="VI"/>
    <s v="3"/>
    <n v="2.76"/>
    <n v="2.84"/>
    <s v="VI"/>
    <n v="3"/>
    <n v="2.81"/>
    <s v="PAD"/>
    <n v="-1.4035087719298258"/>
    <n v="-1.4035087719298258E-2"/>
    <n v="51.05"/>
    <n v="2.8581594634873326"/>
  </r>
  <r>
    <m/>
    <m/>
    <s v="П021004-7"/>
    <x v="22"/>
    <x v="1"/>
    <s v="Просвета - предшколско, основно и средње"/>
    <n v="0.04"/>
    <m/>
    <n v="0.1"/>
    <n v="17.32"/>
    <n v="17.32"/>
    <n v="18.012799999999999"/>
    <n v="19.744799999999998"/>
    <n v="2871.8"/>
    <n v="51729.159039999999"/>
    <n v="56703.11664"/>
    <n v="18.360927481498571"/>
    <n v="20.126401277796511"/>
    <n v="3.62"/>
    <s v="VIII"/>
    <s v="2"/>
    <n v="3.97"/>
    <s v="IX"/>
    <s v="1"/>
    <n v="3.86"/>
    <n v="4.12"/>
    <s v="IX"/>
    <n v="1"/>
    <n v="4.07"/>
    <s v="ISTI"/>
    <n v="12.430939226519341"/>
    <n v="2.5188916876574329E-2"/>
    <n v="41.83"/>
    <m/>
  </r>
  <r>
    <m/>
    <m/>
    <s v="П021004-6"/>
    <x v="22"/>
    <x v="2"/>
    <s v="Просвета - предшколско, основно и средње"/>
    <n v="0.04"/>
    <m/>
    <n v="0.1"/>
    <n v="14.88"/>
    <n v="14.88"/>
    <n v="15.475200000000001"/>
    <n v="16.963200000000001"/>
    <n v="2871.8"/>
    <n v="44441.679360000009"/>
    <n v="48714.917760000004"/>
    <n v="15.774284118054204"/>
    <n v="17.291042206328644"/>
    <n v="3.11"/>
    <s v="VII"/>
    <s v="1"/>
    <n v="3.41"/>
    <s v="VIII"/>
    <s v="1"/>
    <n v="3.34"/>
    <n v="3.45"/>
    <s v="VII"/>
    <n v="3"/>
    <n v="3.45"/>
    <s v="ISTI"/>
    <n v="10.932475884244383"/>
    <n v="1.1730205278592386E-2"/>
    <n v="11.53"/>
    <n v="3.4966281755196311"/>
  </r>
  <r>
    <m/>
    <m/>
    <s v="П021004-5"/>
    <x v="22"/>
    <x v="3"/>
    <s v="Просвета - предшколско, основно и средње"/>
    <n v="0.04"/>
    <m/>
    <n v="0.1"/>
    <n v="13.65"/>
    <n v="13.65"/>
    <n v="14.196"/>
    <n v="15.561"/>
    <n v="2871.8"/>
    <n v="40768.072800000002"/>
    <n v="44688.0798"/>
    <n v="14.47036143894085"/>
    <n v="15.861742346531315"/>
    <n v="2.85"/>
    <s v="VI"/>
    <s v="3"/>
    <n v="3.13"/>
    <s v="VII"/>
    <s v="2"/>
    <n v="2.76"/>
    <n v="2.84"/>
    <s v="VI"/>
    <n v="3"/>
    <n v="2.84"/>
    <s v="PAD"/>
    <n v="-0.35087719298246423"/>
    <n v="-9.2651757188498413E-2"/>
    <n v="5.65"/>
    <n v="3.1648185483870965"/>
  </r>
  <r>
    <m/>
    <m/>
    <s v="П021004-4"/>
    <x v="22"/>
    <x v="0"/>
    <s v="Просвета - предшколско, основно и средње"/>
    <n v="0.04"/>
    <m/>
    <n v="0.1"/>
    <n v="13.42"/>
    <n v="13.42"/>
    <n v="13.956799999999999"/>
    <n v="15.2988"/>
    <n v="2871.8"/>
    <n v="40081.13824"/>
    <n v="43935.093840000001"/>
    <n v="14.226538498944043"/>
    <n v="15.594474893073279"/>
    <n v="2.8"/>
    <s v="VI"/>
    <s v="3"/>
    <n v="3.07"/>
    <s v="VII"/>
    <s v="1"/>
    <n v="2.76"/>
    <n v="2.84"/>
    <s v="VI"/>
    <n v="3"/>
    <n v="2.84"/>
    <s v="ISTI"/>
    <n v="1.4285714285714299"/>
    <n v="-7.4918566775244291E-2"/>
    <n v="0.6"/>
    <n v="2.7921465201465203"/>
  </r>
  <r>
    <m/>
    <m/>
    <s v="П021003-7"/>
    <x v="23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84"/>
    <n v="3.96"/>
    <s v="VIII"/>
    <n v="3"/>
    <n v="3.96"/>
    <s v="RAST"/>
    <n v="13.793103448275861"/>
    <n v="3.3942558746736261E-2"/>
    <n v="23.05"/>
    <m/>
  </r>
  <r>
    <m/>
    <m/>
    <s v="П021003-6"/>
    <x v="23"/>
    <x v="2"/>
    <s v="Просвета - предшколско, основно и средње"/>
    <m/>
    <m/>
    <n v="0.1"/>
    <n v="14.88"/>
    <n v="14.88"/>
    <n v="14.88"/>
    <n v="16.368000000000002"/>
    <n v="2871.8"/>
    <n v="42732.384000000005"/>
    <n v="47005.622400000007"/>
    <n v="15.167580882744426"/>
    <n v="16.684338971018867"/>
    <n v="2.99"/>
    <s v="VII"/>
    <s v="1"/>
    <n v="3.29"/>
    <s v="VII"/>
    <s v="2"/>
    <n v="3.34"/>
    <n v="3.45"/>
    <s v="VII"/>
    <n v="3"/>
    <n v="3.34"/>
    <s v="RAST"/>
    <n v="11.705685618729083"/>
    <n v="1.5197568389057697E-2"/>
    <n v="19.420000000000002"/>
    <n v="3.4021247113163975"/>
  </r>
  <r>
    <m/>
    <m/>
    <s v="П021003-5"/>
    <x v="23"/>
    <x v="3"/>
    <s v="Просвета - предшколско, основно и средње"/>
    <m/>
    <m/>
    <n v="0.1"/>
    <n v="13.65"/>
    <n v="13.65"/>
    <n v="13.65"/>
    <n v="15.015000000000001"/>
    <n v="2871.8"/>
    <n v="39200.070000000007"/>
    <n v="43120.077000000005"/>
    <n v="13.913809075904664"/>
    <n v="15.305189983495131"/>
    <n v="2.74"/>
    <s v="VI"/>
    <s v="2"/>
    <n v="3.02"/>
    <s v="VII"/>
    <s v="1"/>
    <n v="2.76"/>
    <n v="2.84"/>
    <s v="VI"/>
    <n v="3"/>
    <n v="2.78"/>
    <s v="ISTI"/>
    <n v="1.4598540145985253"/>
    <n v="-7.9470198675496762E-2"/>
    <n v="49.07"/>
    <n v="3.0639112903225802"/>
  </r>
  <r>
    <m/>
    <m/>
    <s v="П021003-4"/>
    <x v="23"/>
    <x v="0"/>
    <s v="Просвета - предшколско, основно и средње"/>
    <m/>
    <m/>
    <n v="0.1"/>
    <n v="13.43"/>
    <n v="13.42"/>
    <n v="13.43"/>
    <n v="14.762"/>
    <n v="2871.8"/>
    <n v="38568.274000000005"/>
    <n v="42393.511600000005"/>
    <n v="13.689557208014627"/>
    <n v="15.047300335421587"/>
    <n v="2.7"/>
    <s v="VI"/>
    <s v="2"/>
    <n v="2.97"/>
    <s v="VII"/>
    <s v="1"/>
    <n v="2.4300000000000002"/>
    <n v="2.58"/>
    <s v="VI"/>
    <n v="1"/>
    <n v="2.78"/>
    <s v="PAD"/>
    <n v="2.962962962962949"/>
    <n v="-6.3973063973064098E-2"/>
    <n v="14.77"/>
    <n v="2.7331575091575093"/>
  </r>
  <r>
    <m/>
    <m/>
    <s v="П020901"/>
    <x v="24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9"/>
    <s v="RAST"/>
    <n v="12.068965517241377"/>
    <n v="0.12068965517241377"/>
    <n v="46"/>
    <m/>
  </r>
  <r>
    <m/>
    <m/>
    <s v="П020902"/>
    <x v="25"/>
    <x v="1"/>
    <s v="Просвета - предшколско, основно и средње"/>
    <n v="0.04"/>
    <m/>
    <m/>
    <n v="17.32"/>
    <n v="17.32"/>
    <n v="18.012799999999999"/>
    <n v="18.012799999999999"/>
    <n v="2871.8"/>
    <n v="51729.159039999999"/>
    <n v="51729.159039999999"/>
    <n v="18.360927481498571"/>
    <n v="18.360927481498571"/>
    <n v="3.62"/>
    <s v="VIII"/>
    <s v="2"/>
    <n v="3.62"/>
    <s v="VIII"/>
    <s v="2"/>
    <n v="3.86"/>
    <n v="4.12"/>
    <s v="IX"/>
    <n v="1"/>
    <n v="4.0599999999999996"/>
    <s v="RAST"/>
    <n v="12.154696132596671"/>
    <n v="0.12154696132596671"/>
    <n v="38.01"/>
    <m/>
  </r>
  <r>
    <m/>
    <m/>
    <s v="П020801-7"/>
    <x v="26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n v="19100.32"/>
    <m/>
  </r>
  <r>
    <m/>
    <m/>
    <s v="П020801-6"/>
    <x v="26"/>
    <x v="2"/>
    <s v="Просвета - предшколско, основно и средње"/>
    <m/>
    <m/>
    <m/>
    <n v="14.88"/>
    <n v="14.88"/>
    <n v="14.88"/>
    <n v="14.88"/>
    <n v="2871.8"/>
    <n v="42732.384000000005"/>
    <n v="42732.384000000005"/>
    <n v="15.167580882744426"/>
    <n v="15.167580882744426"/>
    <n v="2.99"/>
    <s v="VII"/>
    <s v="1"/>
    <n v="2.99"/>
    <s v="VII"/>
    <s v="1"/>
    <n v="3.12"/>
    <n v="3.33"/>
    <s v="VII"/>
    <n v="2"/>
    <n v="3.31"/>
    <s v="RAST"/>
    <n v="10.70234113712374"/>
    <n v="0.1070234113712374"/>
    <n v="2235.0100000000002"/>
    <n v="3.2990300230946885"/>
  </r>
  <r>
    <m/>
    <m/>
    <s v="П020801-5"/>
    <x v="26"/>
    <x v="3"/>
    <s v="Просвета - предшколско, основно и средње"/>
    <m/>
    <m/>
    <m/>
    <n v="13.65"/>
    <n v="13.65"/>
    <n v="13.65"/>
    <n v="13.65"/>
    <n v="2871.8"/>
    <n v="39200.070000000007"/>
    <n v="39200.070000000007"/>
    <n v="13.913809075904664"/>
    <n v="13.913809075904664"/>
    <n v="2.74"/>
    <s v="VI"/>
    <s v="2"/>
    <n v="2.74"/>
    <s v="VI"/>
    <s v="2"/>
    <n v="2.76"/>
    <n v="2.84"/>
    <s v="VI"/>
    <n v="3"/>
    <n v="2.76"/>
    <s v="RAST"/>
    <n v="0.72992700729925442"/>
    <n v="7.2992700729925444E-3"/>
    <n v="69.56"/>
    <n v="3.0363911290322583"/>
  </r>
  <r>
    <m/>
    <m/>
    <s v="П020801-4"/>
    <x v="26"/>
    <x v="0"/>
    <s v="Просвета - предшколско, основно и средње"/>
    <m/>
    <m/>
    <m/>
    <n v="13.42"/>
    <n v="13.42"/>
    <n v="13.42"/>
    <n v="13.42"/>
    <n v="2871.8"/>
    <n v="38539.556000000004"/>
    <n v="38539.556000000004"/>
    <n v="13.679363941292351"/>
    <n v="13.679363941292351"/>
    <n v="2.7"/>
    <s v="VI"/>
    <s v="2"/>
    <n v="2.7"/>
    <s v="VI"/>
    <s v="2"/>
    <n v="2.76"/>
    <n v="2.84"/>
    <s v="VI"/>
    <n v="3"/>
    <n v="2.76"/>
    <s v="RAST"/>
    <n v="2.2222222222222077"/>
    <n v="2.2222222222222077E-2"/>
    <n v="395.36"/>
    <n v="2.7134945054945048"/>
  </r>
  <r>
    <m/>
    <m/>
    <s v="П020802-7"/>
    <x v="27"/>
    <x v="1"/>
    <s v="Просвета - предшколско, основно и средње"/>
    <n v="0.04"/>
    <m/>
    <m/>
    <n v="17.32"/>
    <n v="17.32"/>
    <n v="18.012799999999999"/>
    <n v="18.012799999999999"/>
    <n v="2871.8"/>
    <n v="51729.159039999999"/>
    <n v="51729.159039999999"/>
    <n v="18.360927481498571"/>
    <n v="18.360927481498571"/>
    <n v="3.62"/>
    <s v="VIII"/>
    <s v="2"/>
    <n v="3.62"/>
    <s v="VIII"/>
    <s v="2"/>
    <n v="3.86"/>
    <n v="4.12"/>
    <s v="IX"/>
    <n v="1"/>
    <n v="3.99"/>
    <s v="RAST"/>
    <n v="10.220994475138125"/>
    <n v="0.10220994475138125"/>
    <n v="20775.099999999999"/>
    <m/>
  </r>
  <r>
    <m/>
    <m/>
    <s v="П020802-6"/>
    <x v="27"/>
    <x v="2"/>
    <s v="Просвета - предшколско, основно и средње"/>
    <n v="0.04"/>
    <m/>
    <m/>
    <n v="14.88"/>
    <n v="14.88"/>
    <n v="15.475200000000001"/>
    <n v="15.475200000000001"/>
    <n v="2871.8"/>
    <n v="44441.679360000009"/>
    <n v="44441.679360000009"/>
    <n v="15.774284118054204"/>
    <n v="15.774284118054204"/>
    <n v="3.11"/>
    <s v="VII"/>
    <s v="1"/>
    <n v="3.11"/>
    <s v="VII"/>
    <s v="1"/>
    <n v="3.34"/>
    <n v="3.45"/>
    <s v="VII"/>
    <n v="3"/>
    <n v="3.43"/>
    <s v="RAST"/>
    <n v="10.289389067524125"/>
    <n v="0.10289389067524125"/>
    <n v="1661.99"/>
    <n v="3.4278983833718257"/>
  </r>
  <r>
    <m/>
    <m/>
    <s v="П020802-4"/>
    <x v="27"/>
    <x v="0"/>
    <s v="Просвета - предшколско, основно и средње"/>
    <n v="0.04"/>
    <m/>
    <m/>
    <n v="13.42"/>
    <n v="13.42"/>
    <n v="13.956799999999999"/>
    <n v="13.956799999999999"/>
    <n v="2871.8"/>
    <n v="40081.13824"/>
    <n v="40081.13824"/>
    <n v="14.226538498944043"/>
    <n v="14.226538498944043"/>
    <n v="2.8"/>
    <s v="VI"/>
    <s v="3"/>
    <n v="2.8"/>
    <s v="VI"/>
    <s v="3"/>
    <n v="2.76"/>
    <n v="2.84"/>
    <s v="VI"/>
    <n v="3"/>
    <n v="2.81"/>
    <s v="ISTI"/>
    <n v="0.35714285714286542"/>
    <n v="3.5714285714286542E-3"/>
    <n v="137.93"/>
    <n v="3.0934543010752682"/>
  </r>
  <r>
    <m/>
    <m/>
    <s v="П020802-5"/>
    <x v="27"/>
    <x v="3"/>
    <s v="Просвета - предшколско, основно и средње"/>
    <n v="0.04"/>
    <m/>
    <m/>
    <n v="13.65"/>
    <n v="13.65"/>
    <n v="14.196"/>
    <n v="14.196"/>
    <n v="2871.8"/>
    <n v="40768.072800000002"/>
    <n v="40768.072800000002"/>
    <n v="14.47036143894085"/>
    <n v="14.47036143894085"/>
    <n v="2.85"/>
    <s v="VI"/>
    <s v="3"/>
    <n v="2.85"/>
    <s v="VI"/>
    <s v="3"/>
    <n v="2.76"/>
    <n v="2.84"/>
    <s v="VI"/>
    <n v="3"/>
    <n v="2.81"/>
    <s v="PAD"/>
    <n v="-1.4035087719298258"/>
    <n v="-1.4035087719298258E-2"/>
    <n v="14.9"/>
    <n v="2.8581594634873326"/>
  </r>
  <r>
    <m/>
    <m/>
    <s v="П020804-7"/>
    <x v="28"/>
    <x v="1"/>
    <s v="Просвета - предшколско, основно и средње"/>
    <n v="0.04"/>
    <m/>
    <n v="0.1"/>
    <n v="17.32"/>
    <n v="17.32"/>
    <n v="18.012799999999999"/>
    <n v="19.744799999999998"/>
    <n v="2871.8"/>
    <n v="51729.159039999999"/>
    <n v="56703.11664"/>
    <n v="18.360927481498571"/>
    <n v="20.126401277796511"/>
    <n v="3.62"/>
    <s v="VIII"/>
    <s v="2"/>
    <n v="3.97"/>
    <s v="IX"/>
    <s v="1"/>
    <n v="3.86"/>
    <n v="4.12"/>
    <s v="IX"/>
    <n v="1"/>
    <n v="4.07"/>
    <s v="ISTI"/>
    <n v="12.430939226519341"/>
    <n v="2.5188916876574329E-2"/>
    <n v="277.49"/>
    <m/>
  </r>
  <r>
    <m/>
    <m/>
    <s v="П020804-6"/>
    <x v="28"/>
    <x v="2"/>
    <s v="Просвета - предшколско, основно и средње"/>
    <n v="0.04"/>
    <m/>
    <n v="0.1"/>
    <n v="14.88"/>
    <n v="14.88"/>
    <n v="15.475200000000001"/>
    <n v="16.963200000000001"/>
    <n v="2871.8"/>
    <n v="44441.679360000009"/>
    <n v="48714.917760000004"/>
    <n v="15.774284118054204"/>
    <n v="17.291042206328644"/>
    <n v="3.11"/>
    <s v="VII"/>
    <s v="1"/>
    <n v="3.41"/>
    <s v="VIII"/>
    <s v="1"/>
    <n v="3.34"/>
    <n v="3.45"/>
    <s v="VII"/>
    <n v="3"/>
    <n v="3.45"/>
    <s v="ISTI"/>
    <n v="10.932475884244383"/>
    <n v="1.1730205278592386E-2"/>
    <n v="28.98"/>
    <n v="3.4966281755196311"/>
  </r>
  <r>
    <m/>
    <m/>
    <s v="П020804-4"/>
    <x v="28"/>
    <x v="0"/>
    <s v="Просвета - предшколско, основно и средње"/>
    <n v="0.04"/>
    <m/>
    <n v="0.1"/>
    <n v="13.42"/>
    <n v="13.42"/>
    <n v="13.956799999999999"/>
    <n v="15.2988"/>
    <n v="2871.8"/>
    <n v="40081.13824"/>
    <n v="43935.093840000001"/>
    <n v="14.226538498944043"/>
    <n v="15.594474893073279"/>
    <n v="2.8"/>
    <s v="VI"/>
    <s v="3"/>
    <n v="3.07"/>
    <s v="VII"/>
    <s v="1"/>
    <n v="2.76"/>
    <n v="2.84"/>
    <s v="VI"/>
    <n v="3"/>
    <n v="2.84"/>
    <s v="ISTI"/>
    <n v="1.4285714285714299"/>
    <n v="-7.4918566775244291E-2"/>
    <n v="0.9"/>
    <n v="3.1114919354838713"/>
  </r>
  <r>
    <m/>
    <m/>
    <s v="П020804-5"/>
    <x v="28"/>
    <x v="3"/>
    <s v="Просвета - предшколско, основно и средње"/>
    <n v="0.04"/>
    <m/>
    <n v="0.1"/>
    <n v="13.65"/>
    <n v="13.65"/>
    <n v="14.196"/>
    <n v="15.561"/>
    <n v="2871.8"/>
    <n v="40768.072800000002"/>
    <n v="44688.0798"/>
    <n v="14.47036143894085"/>
    <n v="15.861742346531315"/>
    <n v="2.85"/>
    <s v="VI"/>
    <s v="3"/>
    <n v="3.13"/>
    <s v="VII"/>
    <s v="2"/>
    <n v="2.76"/>
    <n v="2.84"/>
    <s v="VI"/>
    <n v="3"/>
    <n v="2.84"/>
    <s v="PAD"/>
    <n v="-0.35087719298246423"/>
    <n v="-9.2651757188498413E-2"/>
    <n v="0.1"/>
    <n v="2.8886736214605064"/>
  </r>
  <r>
    <m/>
    <m/>
    <s v="П020803-7"/>
    <x v="29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84"/>
    <n v="3.96"/>
    <s v="VIII"/>
    <n v="3"/>
    <n v="3.96"/>
    <s v="RAST"/>
    <n v="13.793103448275861"/>
    <n v="3.3942558746736261E-2"/>
    <n v="229.37"/>
    <m/>
  </r>
  <r>
    <m/>
    <m/>
    <s v="П020803-6"/>
    <x v="29"/>
    <x v="2"/>
    <s v="Просвета - предшколско, основно и средње"/>
    <m/>
    <m/>
    <n v="0.1"/>
    <n v="14.88"/>
    <n v="14.88"/>
    <n v="14.88"/>
    <n v="16.368000000000002"/>
    <n v="2871.8"/>
    <n v="42732.384000000005"/>
    <n v="47005.622400000007"/>
    <n v="15.167580882744426"/>
    <n v="16.684338971018867"/>
    <n v="2.99"/>
    <s v="VII"/>
    <s v="1"/>
    <n v="3.29"/>
    <s v="VII"/>
    <s v="2"/>
    <n v="3.34"/>
    <n v="3.45"/>
    <s v="VII"/>
    <n v="3"/>
    <n v="3.34"/>
    <s v="RAST"/>
    <n v="11.705685618729083"/>
    <n v="1.5197568389057697E-2"/>
    <n v="29.57"/>
    <n v="3.4021247113163975"/>
  </r>
  <r>
    <m/>
    <m/>
    <s v="П020803-5"/>
    <x v="29"/>
    <x v="3"/>
    <s v="Просвета - предшколско, основно и средње"/>
    <m/>
    <m/>
    <n v="0.1"/>
    <n v="13.65"/>
    <n v="13.65"/>
    <n v="13.65"/>
    <n v="15.015000000000001"/>
    <n v="2871.8"/>
    <n v="39200.070000000007"/>
    <n v="43120.077000000005"/>
    <n v="13.913809075904664"/>
    <n v="15.305189983495131"/>
    <n v="2.74"/>
    <s v="VI"/>
    <s v="2"/>
    <n v="3.02"/>
    <s v="VII"/>
    <s v="1"/>
    <n v="2.76"/>
    <n v="2.84"/>
    <s v="VI"/>
    <n v="3"/>
    <n v="2.78"/>
    <s v="ISTI"/>
    <n v="1.4598540145985253"/>
    <n v="-7.9470198675496762E-2"/>
    <n v="2.25"/>
    <n v="3.0639112903225802"/>
  </r>
  <r>
    <m/>
    <m/>
    <s v="П020803-4"/>
    <x v="29"/>
    <x v="0"/>
    <s v="Просвета - предшколско, основно и средње"/>
    <m/>
    <m/>
    <n v="0.1"/>
    <n v="13.42"/>
    <n v="13.42"/>
    <n v="13.42"/>
    <n v="14.762"/>
    <n v="2871.8"/>
    <n v="38539.556000000004"/>
    <n v="42393.511600000005"/>
    <n v="13.679363941292351"/>
    <n v="15.047300335421587"/>
    <n v="2.7"/>
    <s v="VI"/>
    <s v="2"/>
    <n v="2.97"/>
    <s v="VII"/>
    <s v="1"/>
    <n v="2.76"/>
    <n v="2.84"/>
    <s v="VI"/>
    <n v="3"/>
    <n v="2.78"/>
    <s v="ISTI"/>
    <n v="2.962962962962949"/>
    <n v="-6.3973063973064098E-2"/>
    <n v="5.95"/>
    <n v="2.7331575091575093"/>
  </r>
  <r>
    <m/>
    <m/>
    <s v="П020401-7"/>
    <x v="30"/>
    <x v="1"/>
    <s v="Просвета - предшколско, основно и средње"/>
    <n v="0.04"/>
    <m/>
    <m/>
    <n v="17.32"/>
    <n v="17.32"/>
    <n v="18.012799999999999"/>
    <n v="18.012799999999999"/>
    <n v="2871.8"/>
    <n v="51729.159039999999"/>
    <n v="51729.159039999999"/>
    <n v="18.360927481498571"/>
    <n v="18.360927481498571"/>
    <n v="3.62"/>
    <s v="VIII"/>
    <s v="2"/>
    <n v="3.62"/>
    <s v="VIII"/>
    <s v="2"/>
    <n v="3.86"/>
    <n v="4.12"/>
    <s v="IX"/>
    <n v="1"/>
    <n v="3.99"/>
    <s v="RAST"/>
    <n v="10.220994475138125"/>
    <n v="0.10220994475138125"/>
    <n v="9216.2099999999991"/>
    <m/>
  </r>
  <r>
    <m/>
    <m/>
    <s v="П020401-6"/>
    <x v="30"/>
    <x v="2"/>
    <s v="Просвета - предшколско, основно и средње"/>
    <n v="0.04"/>
    <m/>
    <m/>
    <n v="14.88"/>
    <n v="14.88"/>
    <n v="15.475200000000001"/>
    <n v="15.475200000000001"/>
    <n v="2871.8"/>
    <n v="44441.679360000009"/>
    <n v="44441.679360000009"/>
    <n v="15.774284118054204"/>
    <n v="15.774284118054204"/>
    <n v="3.11"/>
    <s v="VII"/>
    <s v="1"/>
    <n v="3.11"/>
    <s v="VII"/>
    <s v="1"/>
    <n v="3.34"/>
    <n v="3.45"/>
    <s v="VII"/>
    <n v="3"/>
    <n v="3.43"/>
    <s v="RAST"/>
    <n v="10.289389067524125"/>
    <n v="0.10289389067524125"/>
    <n v="2849.74"/>
    <n v="3.4278983833718257"/>
  </r>
  <r>
    <m/>
    <m/>
    <s v="П020401-4"/>
    <x v="30"/>
    <x v="0"/>
    <s v="Просвета - предшколско, основно и средње"/>
    <n v="0.04"/>
    <m/>
    <m/>
    <n v="13.42"/>
    <n v="13.42"/>
    <n v="13.956799999999999"/>
    <n v="13.956799999999999"/>
    <n v="2871.8"/>
    <n v="40081.13824"/>
    <n v="40081.13824"/>
    <n v="14.226538498944043"/>
    <n v="14.226538498944043"/>
    <n v="2.8"/>
    <s v="VI"/>
    <s v="3"/>
    <n v="2.8"/>
    <s v="VI"/>
    <s v="3"/>
    <n v="2.76"/>
    <n v="2.84"/>
    <s v="VI"/>
    <n v="3"/>
    <n v="2.84"/>
    <s v="ISTI"/>
    <n v="1.4285714285714299"/>
    <n v="1.4285714285714299E-2"/>
    <n v="46"/>
    <n v="3.0934543010752682"/>
  </r>
  <r>
    <m/>
    <m/>
    <s v="П020401-5"/>
    <x v="30"/>
    <x v="3"/>
    <s v="Просвета - предшколско, основно и средње"/>
    <n v="0.04"/>
    <m/>
    <m/>
    <n v="13.65"/>
    <n v="13.65"/>
    <n v="14.196"/>
    <n v="14.196"/>
    <n v="2871.8"/>
    <n v="40768.072800000002"/>
    <n v="40768.072800000002"/>
    <n v="14.47036143894085"/>
    <n v="14.47036143894085"/>
    <n v="2.85"/>
    <s v="VI"/>
    <s v="3"/>
    <n v="2.85"/>
    <s v="VI"/>
    <s v="3"/>
    <n v="2.76"/>
    <n v="2.84"/>
    <s v="VI"/>
    <n v="3"/>
    <n v="2.84"/>
    <s v="PAD"/>
    <n v="-0.35087719298246423"/>
    <n v="-3.5087719298246421E-3"/>
    <n v="21"/>
    <n v="2.8886736214605069"/>
  </r>
  <r>
    <m/>
    <m/>
    <s v="П020405-7"/>
    <x v="31"/>
    <x v="1"/>
    <s v="Просвета - предшколско, основно и средње"/>
    <n v="0.04"/>
    <m/>
    <n v="0.1"/>
    <n v="17.32"/>
    <n v="17.32"/>
    <n v="18.012799999999999"/>
    <n v="19.744799999999998"/>
    <n v="2871.8"/>
    <n v="51729.159039999999"/>
    <n v="56703.11664"/>
    <n v="18.360927481498571"/>
    <n v="20.126401277796511"/>
    <n v="3.62"/>
    <s v="VIII"/>
    <s v="2"/>
    <n v="3.97"/>
    <s v="IX"/>
    <s v="1"/>
    <n v="3.86"/>
    <n v="4.12"/>
    <s v="IX"/>
    <n v="1"/>
    <n v="4.07"/>
    <s v="ISTI"/>
    <n v="12.430939226519341"/>
    <n v="2.5188916876574329E-2"/>
    <n v="68.349999999999994"/>
    <m/>
  </r>
  <r>
    <m/>
    <m/>
    <s v="П020405-6"/>
    <x v="31"/>
    <x v="2"/>
    <s v="Просвета - предшколско, основно и средње"/>
    <n v="0.04"/>
    <m/>
    <n v="0.1"/>
    <n v="14.88"/>
    <n v="14.88"/>
    <n v="15.475200000000001"/>
    <n v="16.963200000000001"/>
    <n v="2871.8"/>
    <n v="44441.679360000009"/>
    <n v="48714.917760000004"/>
    <n v="15.774284118054204"/>
    <n v="17.291042206328644"/>
    <n v="3.11"/>
    <s v="VII"/>
    <s v="1"/>
    <n v="3.41"/>
    <s v="VIII"/>
    <s v="1"/>
    <n v="3.34"/>
    <n v="3.45"/>
    <s v="VII"/>
    <n v="3"/>
    <n v="3.45"/>
    <s v="ISTI"/>
    <n v="10.932475884244383"/>
    <n v="1.1730205278592386E-2"/>
    <n v="5.4"/>
    <n v="3.4966281755196311"/>
  </r>
  <r>
    <m/>
    <m/>
    <s v="П020405-4"/>
    <x v="31"/>
    <x v="0"/>
    <s v="Просвета - предшколско, основно и средње"/>
    <n v="0.04"/>
    <m/>
    <n v="0.1"/>
    <n v="13.42"/>
    <n v="13.42"/>
    <n v="13.42"/>
    <n v="13.956799999999999"/>
    <n v="2871.8"/>
    <n v="38539.556000000004"/>
    <n v="40081.13824"/>
    <n v="13.679363941292351"/>
    <n v="14.226538498944043"/>
    <n v="2.7"/>
    <s v="VI"/>
    <s v="2"/>
    <n v="2.8"/>
    <s v="VI"/>
    <s v="3"/>
    <n v="2.76"/>
    <n v="2.84"/>
    <s v="VI"/>
    <n v="3"/>
    <n v="2.84"/>
    <s v="ISTI"/>
    <n v="5.1851851851851736"/>
    <n v="1.4285714285714299E-2"/>
    <n v="1"/>
    <n v="2.8385540464063386"/>
  </r>
  <r>
    <m/>
    <m/>
    <s v="П020903"/>
    <x v="32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96"/>
    <s v="RAST"/>
    <n v="13.793103448275861"/>
    <n v="0.13793103448275862"/>
    <m/>
    <m/>
  </r>
  <r>
    <m/>
    <m/>
    <s v="П020904"/>
    <x v="33"/>
    <x v="1"/>
    <s v="Просвета - предшколско, основно и средње"/>
    <n v="0.04"/>
    <m/>
    <m/>
    <n v="17.32"/>
    <n v="17.32"/>
    <n v="18.012799999999999"/>
    <n v="18.012799999999999"/>
    <n v="2871.8"/>
    <n v="51729.159039999999"/>
    <n v="51729.159039999999"/>
    <n v="18.360927481498571"/>
    <n v="18.360927481498571"/>
    <n v="3.62"/>
    <s v="VIII"/>
    <s v="2"/>
    <n v="3.62"/>
    <s v="VIII"/>
    <s v="2"/>
    <n v="3.86"/>
    <n v="4.12"/>
    <s v="IX"/>
    <n v="1"/>
    <n v="4.12"/>
    <s v="RAST"/>
    <n v="13.812154696132598"/>
    <n v="0.13812154696132597"/>
    <m/>
    <m/>
  </r>
  <r>
    <m/>
    <m/>
    <s v="П020402-7"/>
    <x v="34"/>
    <x v="1"/>
    <s v="Просвета - предшколско, основно и средње"/>
    <n v="0.04"/>
    <n v="0.03"/>
    <m/>
    <n v="17.32"/>
    <n v="17.32"/>
    <n v="18.532399999999999"/>
    <n v="18.532399999999999"/>
    <n v="2871.8"/>
    <n v="53221.346320000004"/>
    <n v="53221.346320000004"/>
    <n v="18.890569620387954"/>
    <n v="18.890569620387954"/>
    <n v="3.72"/>
    <s v="VIII"/>
    <s v="2"/>
    <n v="3.72"/>
    <s v="VIII"/>
    <s v="2"/>
    <n v="3.86"/>
    <n v="4.12"/>
    <s v="IX"/>
    <n v="1"/>
    <n v="4.05"/>
    <s v="RAST"/>
    <n v="8.8709677419354733"/>
    <n v="8.8709677419354732E-2"/>
    <n v="1592.08"/>
    <m/>
  </r>
  <r>
    <m/>
    <m/>
    <s v="П020402-6"/>
    <x v="34"/>
    <x v="2"/>
    <s v="Просвета - предшколско, основно и средње"/>
    <n v="0.04"/>
    <n v="0.03"/>
    <m/>
    <n v="14.88"/>
    <n v="14.88"/>
    <n v="15.921600000000002"/>
    <n v="15.921600000000002"/>
    <n v="2871.8"/>
    <n v="45723.650880000008"/>
    <n v="45723.650880000008"/>
    <n v="16.229311544536536"/>
    <n v="16.229311544536536"/>
    <n v="3.2"/>
    <s v="VII"/>
    <s v="2"/>
    <n v="3.2"/>
    <s v="VII"/>
    <s v="2"/>
    <n v="3.34"/>
    <n v="3.45"/>
    <s v="VII"/>
    <n v="3"/>
    <n v="3.39"/>
    <s v="RAST"/>
    <n v="5.9374999999999982"/>
    <n v="5.9374999999999983E-2"/>
    <n v="533.12"/>
    <n v="3.4794457274826791"/>
  </r>
  <r>
    <m/>
    <m/>
    <s v="П020402-5"/>
    <x v="34"/>
    <x v="3"/>
    <s v="Просвета - предшколско, основно и средње"/>
    <n v="0.04"/>
    <n v="0.03"/>
    <m/>
    <n v="13.65"/>
    <n v="13.65"/>
    <n v="14.605499999999999"/>
    <n v="14.605499999999999"/>
    <n v="2871.8"/>
    <n v="41944.0749"/>
    <n v="41944.0749"/>
    <n v="14.887775711217989"/>
    <n v="14.887775711217989"/>
    <n v="2.94"/>
    <s v="VII"/>
    <s v="1"/>
    <n v="2.94"/>
    <s v="VII"/>
    <s v="1"/>
    <n v="2.76"/>
    <n v="2.84"/>
    <s v="VI"/>
    <n v="3"/>
    <n v="2.78"/>
    <s v="PAD"/>
    <n v="-5.4421768707483036"/>
    <n v="-5.442176870748304E-2"/>
    <n v="4"/>
    <n v="3.1097782258064512"/>
  </r>
  <r>
    <m/>
    <m/>
    <s v="П020402-4"/>
    <x v="34"/>
    <x v="0"/>
    <s v="Просвета - предшколско, основно и средње"/>
    <n v="0.04"/>
    <n v="0.03"/>
    <m/>
    <n v="13.42"/>
    <n v="13.42"/>
    <n v="14.359399999999999"/>
    <n v="14.359399999999999"/>
    <n v="2871.8"/>
    <n v="41237.324919999999"/>
    <n v="41237.324919999999"/>
    <n v="14.636919417182813"/>
    <n v="14.636919417182813"/>
    <n v="2.89"/>
    <s v="VII"/>
    <n v="1"/>
    <n v="2.89"/>
    <s v="VII"/>
    <n v="1"/>
    <n v="2.76"/>
    <n v="2.84"/>
    <s v="VI"/>
    <n v="3"/>
    <n v="2.78"/>
    <s v="PAD"/>
    <n v="-3.8062283737024334"/>
    <n v="-3.8062283737024333E-2"/>
    <n v="12"/>
    <n v="2.7331575091575093"/>
  </r>
  <r>
    <m/>
    <m/>
    <s v="П020406-7"/>
    <x v="35"/>
    <x v="1"/>
    <s v="Просвета - предшколско, основно и средње"/>
    <n v="0.04"/>
    <n v="0.03"/>
    <n v="0.1"/>
    <n v="17.32"/>
    <n v="17.32"/>
    <n v="18.532399999999999"/>
    <n v="20.264399999999998"/>
    <n v="2871.8"/>
    <n v="53221.346320000004"/>
    <n v="58195.303919999998"/>
    <n v="18.890569620387954"/>
    <n v="20.656043416685893"/>
    <n v="3.72"/>
    <s v="VIII"/>
    <s v="2"/>
    <n v="4.07"/>
    <s v="IX"/>
    <s v="1"/>
    <n v="3.86"/>
    <n v="4.12"/>
    <s v="IX"/>
    <n v="1"/>
    <n v="4.1100000000000003"/>
    <s v="ISTI"/>
    <n v="9.9462365591397752"/>
    <n v="9.8280098280098364E-3"/>
    <n v="7.9"/>
    <m/>
  </r>
  <r>
    <m/>
    <m/>
    <s v="П020406-6"/>
    <x v="35"/>
    <x v="2"/>
    <s v="Просвета - предшколско, основно и средње"/>
    <n v="0.04"/>
    <n v="0.03"/>
    <n v="0.1"/>
    <n v="14.88"/>
    <n v="14.88"/>
    <n v="15.921600000000002"/>
    <n v="17.409600000000001"/>
    <n v="2871.8"/>
    <n v="45723.650880000008"/>
    <n v="49996.889280000003"/>
    <n v="16.229311544536536"/>
    <n v="17.746069632810975"/>
    <n v="3.2"/>
    <s v="VII"/>
    <s v="2"/>
    <n v="3.5"/>
    <s v="VIII"/>
    <s v="1"/>
    <n v="3.34"/>
    <n v="3.45"/>
    <s v="VII"/>
    <n v="3"/>
    <n v="3.41"/>
    <s v="ISTI"/>
    <n v="6.5624999999999991"/>
    <n v="-2.5714285714285672E-2"/>
    <n v="8"/>
    <n v="3.5309930715935343"/>
  </r>
  <r>
    <m/>
    <m/>
    <s v="П020403-7"/>
    <x v="36"/>
    <x v="1"/>
    <s v="Просвета - предшколско, основно и средње"/>
    <n v="0.04"/>
    <n v="0.04"/>
    <m/>
    <n v="17.32"/>
    <n v="17.32"/>
    <n v="18.705599999999997"/>
    <n v="18.705599999999997"/>
    <n v="2871.8"/>
    <n v="53718.742079999996"/>
    <n v="53718.742079999996"/>
    <n v="19.067117000017745"/>
    <n v="19.067117000017745"/>
    <n v="3.76"/>
    <s v="VIII"/>
    <s v="2"/>
    <n v="3.76"/>
    <s v="VIII"/>
    <s v="2"/>
    <n v="4.13"/>
    <n v="4.41"/>
    <s v="IX"/>
    <n v="2"/>
    <n v="4.09"/>
    <s v="RAST"/>
    <n v="8.7765957446808542"/>
    <n v="8.776595744680854E-2"/>
    <n v="253"/>
    <m/>
  </r>
  <r>
    <m/>
    <m/>
    <s v="П020403-6"/>
    <x v="36"/>
    <x v="2"/>
    <s v="Просвета - предшколско, основно и средње"/>
    <n v="0.04"/>
    <n v="0.04"/>
    <m/>
    <n v="14.88"/>
    <n v="14.88"/>
    <n v="16.070399999999999"/>
    <n v="16.070399999999999"/>
    <n v="2871.8"/>
    <n v="46150.974719999998"/>
    <n v="46150.974719999998"/>
    <n v="16.380987353363977"/>
    <n v="16.380987353363977"/>
    <n v="3.23"/>
    <s v="VII"/>
    <s v="2"/>
    <n v="3.23"/>
    <s v="VII"/>
    <s v="2"/>
    <n v="3.34"/>
    <n v="3.45"/>
    <s v="VII"/>
    <n v="3"/>
    <n v="3.41"/>
    <s v="RAST"/>
    <n v="5.5727554179566612"/>
    <n v="5.572755417956661E-2"/>
    <n v="88"/>
    <n v="3.5138106235565818"/>
  </r>
  <r>
    <m/>
    <m/>
    <s v="П020403-5"/>
    <x v="36"/>
    <x v="3"/>
    <s v="Просвета - предшколско, основно и средње"/>
    <n v="0.04"/>
    <n v="0.04"/>
    <m/>
    <n v="13.65"/>
    <n v="13.65"/>
    <n v="14.741999999999999"/>
    <n v="14.741999999999999"/>
    <n v="2871.8"/>
    <n v="42336.075599999996"/>
    <n v="42336.075599999996"/>
    <n v="15.026913801977035"/>
    <n v="15.026913801977035"/>
    <n v="2.96"/>
    <s v="VII"/>
    <s v="1"/>
    <n v="2.96"/>
    <s v="VII"/>
    <s v="1"/>
    <n v="2.76"/>
    <n v="2.84"/>
    <s v="VI"/>
    <n v="3"/>
    <n v="2.79"/>
    <s v="PAD"/>
    <n v="-5.7432432432432412"/>
    <n v="-5.7432432432432408E-2"/>
    <n v="2"/>
    <n v="3.1281249999999998"/>
  </r>
  <r>
    <m/>
    <m/>
    <s v="П020403-4"/>
    <x v="36"/>
    <x v="0"/>
    <s v="Просвета - предшколско, основно и средње"/>
    <n v="0.04"/>
    <n v="0.04"/>
    <m/>
    <n v="13.42"/>
    <n v="13.42"/>
    <n v="14.493599999999999"/>
    <n v="14.493599999999999"/>
    <n v="2871.8"/>
    <n v="41622.720479999996"/>
    <n v="41622.720479999996"/>
    <n v="14.773713056595737"/>
    <n v="14.773713056595737"/>
    <n v="2.91"/>
    <s v="VII"/>
    <n v="1"/>
    <n v="2.91"/>
    <s v="VII"/>
    <n v="1"/>
    <n v="2.76"/>
    <n v="2.84"/>
    <s v="VI"/>
    <n v="3"/>
    <n v="2.79"/>
    <s v="PAD"/>
    <n v="-4.1237113402061887"/>
    <n v="-4.123711340206189E-2"/>
    <n v="5"/>
    <n v="2.7429890109890112"/>
  </r>
  <r>
    <m/>
    <m/>
    <s v="П020407-7"/>
    <x v="37"/>
    <x v="1"/>
    <s v="Просвета - предшколско, основно и средње"/>
    <n v="0.04"/>
    <n v="0.04"/>
    <n v="0.1"/>
    <n v="17.32"/>
    <n v="17.32"/>
    <n v="18.705599999999997"/>
    <n v="20.437599999999996"/>
    <n v="2871.8"/>
    <n v="53718.742079999996"/>
    <n v="58692.699679999991"/>
    <n v="19.067117000017745"/>
    <n v="20.832590796315685"/>
    <n v="3.76"/>
    <s v="VIII"/>
    <s v="2"/>
    <n v="4.1100000000000003"/>
    <s v="IX"/>
    <s v="1"/>
    <n v="4.13"/>
    <n v="4.41"/>
    <s v="IX"/>
    <n v="2"/>
    <n v="4.18"/>
    <s v="RAST"/>
    <n v="11.170212765957444"/>
    <n v="1.7031630170316153E-2"/>
    <n v="8.8000000000000007"/>
    <m/>
  </r>
  <r>
    <m/>
    <m/>
    <s v="П020407-6"/>
    <x v="37"/>
    <x v="2"/>
    <s v="Просвета - предшколско, основно и средње"/>
    <n v="0.04"/>
    <n v="0.04"/>
    <n v="0.1"/>
    <n v="14.88"/>
    <n v="14.88"/>
    <n v="16.070399999999999"/>
    <n v="17.558399999999999"/>
    <n v="2871.8"/>
    <n v="46150.974719999998"/>
    <n v="50424.21312"/>
    <n v="16.380987353363977"/>
    <n v="17.897745441638421"/>
    <n v="3.23"/>
    <s v="VII"/>
    <s v="2"/>
    <n v="3.53"/>
    <s v="VIII"/>
    <s v="1"/>
    <n v="3.34"/>
    <n v="3.45"/>
    <s v="VII"/>
    <n v="3"/>
    <n v="3.43"/>
    <s v="ISTI"/>
    <n v="6.1919504643962906"/>
    <n v="-2.8328611898016897E-2"/>
    <n v="0"/>
    <n v="3.5911316397228639"/>
  </r>
  <r>
    <m/>
    <m/>
    <s v="П020404-7"/>
    <x v="38"/>
    <x v="1"/>
    <s v="Просвета - предшколско, основно и средње"/>
    <n v="0.04"/>
    <n v="0.05"/>
    <m/>
    <n v="17.32"/>
    <n v="17.32"/>
    <n v="18.878799999999998"/>
    <n v="18.878799999999998"/>
    <n v="2871.8"/>
    <n v="54216.137839999996"/>
    <n v="54216.137839999996"/>
    <n v="19.243664379647541"/>
    <n v="19.243664379647541"/>
    <n v="3.79"/>
    <s v="VIII"/>
    <s v="2"/>
    <n v="3.79"/>
    <s v="VIII"/>
    <s v="2"/>
    <n v="4.13"/>
    <n v="4.41"/>
    <s v="IX"/>
    <n v="2"/>
    <n v="4.1500000000000004"/>
    <s v="RAST"/>
    <n v="9.4986807387862893"/>
    <n v="9.4986807387862887E-2"/>
    <n v="177.08"/>
    <m/>
  </r>
  <r>
    <m/>
    <m/>
    <s v="П020404-6"/>
    <x v="38"/>
    <x v="2"/>
    <s v="Просвета - предшколско, основно и средње"/>
    <n v="0.04"/>
    <n v="0.05"/>
    <m/>
    <n v="14.88"/>
    <n v="14.88"/>
    <n v="16.219200000000001"/>
    <n v="16.219200000000001"/>
    <n v="2871.8"/>
    <n v="46578.298560000003"/>
    <n v="46578.298560000003"/>
    <n v="16.532663162191422"/>
    <n v="16.532663162191422"/>
    <n v="3.26"/>
    <s v="VII"/>
    <s v="2"/>
    <n v="3.26"/>
    <s v="VII"/>
    <s v="2"/>
    <n v="3.34"/>
    <n v="3.45"/>
    <s v="VII"/>
    <n v="3"/>
    <n v="3.43"/>
    <s v="RAST"/>
    <n v="5.2147239263803797"/>
    <n v="5.2147239263803796E-2"/>
    <n v="67.319999999999993"/>
    <n v="3.5653579676674374"/>
  </r>
  <r>
    <m/>
    <m/>
    <s v="П020404-5"/>
    <x v="38"/>
    <x v="3"/>
    <s v="Просвета - предшколско, основно и средње"/>
    <n v="0.04"/>
    <n v="0.05"/>
    <m/>
    <n v="13.65"/>
    <n v="13.65"/>
    <n v="14.878499999999999"/>
    <n v="14.878499999999999"/>
    <n v="2871.8"/>
    <n v="42728.076300000001"/>
    <n v="42728.076300000001"/>
    <n v="15.166051892736082"/>
    <n v="15.166051892736082"/>
    <n v="2.99"/>
    <s v="VII"/>
    <s v="1"/>
    <n v="2.99"/>
    <s v="VII"/>
    <s v="1"/>
    <n v="2.76"/>
    <n v="2.84"/>
    <s v="VI"/>
    <n v="3"/>
    <n v="2.8"/>
    <s v="PAD"/>
    <n v="-6.3545150501672367"/>
    <n v="-6.3545150501672365E-2"/>
    <n v="0"/>
    <n v="3.146471774193548"/>
  </r>
  <r>
    <m/>
    <m/>
    <s v="П020404-4"/>
    <x v="38"/>
    <x v="0"/>
    <s v="Просвета - предшколско, основно и средње"/>
    <n v="0.04"/>
    <n v="0.05"/>
    <m/>
    <n v="13.42"/>
    <n v="13.42"/>
    <n v="14.627799999999999"/>
    <n v="14.627799999999999"/>
    <n v="2871.8"/>
    <n v="42008.116040000001"/>
    <n v="42008.116040000001"/>
    <n v="14.910506696008662"/>
    <n v="14.910506696008662"/>
    <n v="2.94"/>
    <s v="VII"/>
    <s v="1"/>
    <n v="2.94"/>
    <s v="VII"/>
    <s v="1"/>
    <n v="2.76"/>
    <n v="2.84"/>
    <s v="VI"/>
    <n v="3"/>
    <n v="2.8"/>
    <s v="PAD"/>
    <n v="-4.7619047619047663"/>
    <n v="-4.7619047619047665E-2"/>
    <n v="1"/>
    <n v="2.752820512820513"/>
  </r>
  <r>
    <m/>
    <m/>
    <s v="П020408-7"/>
    <x v="39"/>
    <x v="1"/>
    <s v="Просвета - предшколско, основно и средње"/>
    <n v="0.04"/>
    <n v="0.05"/>
    <n v="0.1"/>
    <n v="17.32"/>
    <n v="17.32"/>
    <n v="18.878799999999998"/>
    <n v="20.610799999999998"/>
    <n v="2871.8"/>
    <n v="54216.137839999996"/>
    <n v="59190.095439999997"/>
    <n v="19.243664379647541"/>
    <n v="21.00913817594548"/>
    <n v="3.79"/>
    <s v="VIII"/>
    <s v="2"/>
    <n v="4.1399999999999997"/>
    <s v="IX"/>
    <s v="2"/>
    <n v="4.13"/>
    <n v="4.41"/>
    <s v="IX"/>
    <n v="2"/>
    <n v="4.2300000000000004"/>
    <s v="ISTI"/>
    <n v="11.609498680738795"/>
    <n v="2.1739130434782792E-2"/>
    <n v="2"/>
    <m/>
  </r>
  <r>
    <m/>
    <m/>
    <s v="П020408-6"/>
    <x v="39"/>
    <x v="2"/>
    <s v="Просвета - предшколско, основно и средње"/>
    <n v="0.04"/>
    <n v="0.05"/>
    <n v="0.1"/>
    <n v="14.88"/>
    <n v="14.88"/>
    <n v="16.219200000000001"/>
    <n v="17.7072"/>
    <n v="2871.8"/>
    <n v="46578.298560000003"/>
    <n v="50851.536960000005"/>
    <n v="16.532663162191422"/>
    <n v="18.049421250465866"/>
    <n v="3.26"/>
    <s v="VII"/>
    <s v="2"/>
    <n v="3.56"/>
    <s v="VIII"/>
    <s v="1"/>
    <n v="3.34"/>
    <n v="3.45"/>
    <s v="VII"/>
    <n v="3"/>
    <n v="3.45"/>
    <s v="ISTI"/>
    <n v="5.8282208588957181"/>
    <n v="-3.0898876404494346E-2"/>
    <n v="3"/>
    <n v="3.6340877598152432"/>
  </r>
  <r>
    <m/>
    <m/>
    <s v="П020501-7"/>
    <x v="40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58"/>
    <n v="3.83"/>
    <s v="VIII"/>
    <n v="2"/>
    <n v="3.78"/>
    <s v="RAST"/>
    <n v="8.6206896551724093"/>
    <n v="8.6206896551724088E-2"/>
    <n v="813.98"/>
    <m/>
  </r>
  <r>
    <m/>
    <m/>
    <s v="П020501-6"/>
    <x v="40"/>
    <x v="2"/>
    <s v="Просвета - предшколско, основно и средње"/>
    <m/>
    <m/>
    <m/>
    <n v="14.88"/>
    <n v="14.88"/>
    <n v="14.88"/>
    <n v="14.88"/>
    <n v="2871.8"/>
    <n v="42732.384000000005"/>
    <n v="42732.384000000005"/>
    <n v="15.167580882744426"/>
    <n v="15.167580882744426"/>
    <n v="2.99"/>
    <s v="VII"/>
    <s v="1"/>
    <n v="2.99"/>
    <s v="VII"/>
    <s v="1"/>
    <n v="3.12"/>
    <n v="3.33"/>
    <s v="VII"/>
    <n v="2"/>
    <n v="3.25"/>
    <s v="RAST"/>
    <n v="8.6956521739130359"/>
    <n v="8.6956521739130363E-2"/>
    <n v="235.3"/>
    <n v="3.2474826789838338"/>
  </r>
  <r>
    <m/>
    <m/>
    <s v="П020501-5"/>
    <x v="40"/>
    <x v="3"/>
    <s v="Просвета - предшколско, основно и средње"/>
    <m/>
    <m/>
    <m/>
    <n v="13.65"/>
    <n v="13.65"/>
    <n v="13.65"/>
    <n v="13.65"/>
    <n v="2871.8"/>
    <n v="39200.070000000007"/>
    <n v="39200.070000000007"/>
    <n v="13.913809075904664"/>
    <n v="13.913809075904664"/>
    <n v="2.74"/>
    <s v="VI"/>
    <s v="2"/>
    <n v="2.74"/>
    <s v="VI"/>
    <s v="2"/>
    <n v="2.59"/>
    <n v="2.75"/>
    <s v="VI"/>
    <n v="2"/>
    <n v="2.7"/>
    <s v="ISTI"/>
    <n v="-1.4598540145985412"/>
    <n v="-1.4598540145985413E-2"/>
    <n v="3"/>
    <n v="2.981350806451613"/>
  </r>
  <r>
    <m/>
    <m/>
    <s v="П020501-4"/>
    <x v="40"/>
    <x v="0"/>
    <s v="Просвета - предшколско, основно и средње"/>
    <m/>
    <m/>
    <m/>
    <n v="13.42"/>
    <n v="13.42"/>
    <n v="13.42"/>
    <n v="13.42"/>
    <n v="2871.8"/>
    <n v="38539.556000000004"/>
    <n v="38539.556000000004"/>
    <n v="13.679363941292351"/>
    <n v="13.679363941292351"/>
    <n v="2.7"/>
    <s v="VI"/>
    <s v="2"/>
    <n v="2.7"/>
    <s v="VI"/>
    <s v="2"/>
    <n v="2.59"/>
    <n v="2.75"/>
    <s v="VI"/>
    <n v="2"/>
    <n v="2.7"/>
    <s v="ISTI"/>
    <n v="0"/>
    <n v="0"/>
    <n v="5"/>
    <n v="2.6545054945054942"/>
  </r>
  <r>
    <m/>
    <m/>
    <s v="П020502-7"/>
    <x v="41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84"/>
    <n v="3.96"/>
    <s v="VIII"/>
    <n v="3"/>
    <n v="3.9"/>
    <s v="RAST"/>
    <n v="12.068965517241377"/>
    <n v="1.8276762402088732E-2"/>
    <n v="24"/>
    <m/>
  </r>
  <r>
    <m/>
    <m/>
    <s v="П020502-6"/>
    <x v="41"/>
    <x v="2"/>
    <s v="Просвета - предшколско, основно и средње"/>
    <m/>
    <m/>
    <n v="0.1"/>
    <n v="14.88"/>
    <n v="14.88"/>
    <n v="14.88"/>
    <n v="16.368000000000002"/>
    <n v="2871.8"/>
    <n v="42732.384000000005"/>
    <n v="47005.622400000007"/>
    <n v="15.167580882744426"/>
    <n v="16.684338971018867"/>
    <n v="2.99"/>
    <s v="VII"/>
    <s v="1"/>
    <n v="3.29"/>
    <s v="VII"/>
    <s v="2"/>
    <n v="3.12"/>
    <n v="3.33"/>
    <s v="VII"/>
    <n v="2"/>
    <n v="3.33"/>
    <s v="ISTI"/>
    <n v="11.371237458193974"/>
    <n v="1.2158054711246211E-2"/>
    <n v="4"/>
    <n v="3.3505773672055432"/>
  </r>
  <r>
    <m/>
    <m/>
    <s v="П020502-5"/>
    <x v="41"/>
    <x v="3"/>
    <s v="Просвета - предшколско, основно и средње"/>
    <m/>
    <m/>
    <n v="0.1"/>
    <n v="13.65"/>
    <n v="13.65"/>
    <n v="13.65"/>
    <n v="15.015000000000001"/>
    <n v="2871.8"/>
    <n v="39200.070000000007"/>
    <n v="43120.077000000005"/>
    <n v="13.913809075904664"/>
    <n v="15.305189983495131"/>
    <n v="2.74"/>
    <s v="VI"/>
    <s v="2"/>
    <n v="3.02"/>
    <s v="VII"/>
    <s v="1"/>
    <n v="2.59"/>
    <n v="2.75"/>
    <s v="VI"/>
    <n v="2"/>
    <n v="2.75"/>
    <s v="ISTI"/>
    <n v="0.36496350364962721"/>
    <n v="-8.9403973509933773E-2"/>
    <n v="0"/>
    <n v="3.054737903225806"/>
  </r>
  <r>
    <m/>
    <m/>
    <s v="П020502-4"/>
    <x v="41"/>
    <x v="0"/>
    <s v="Просвета - предшколско, основно и средње"/>
    <m/>
    <m/>
    <n v="0.1"/>
    <n v="13.42"/>
    <n v="13.42"/>
    <n v="13.42"/>
    <n v="14.762"/>
    <n v="2871.8"/>
    <n v="38539.556000000004"/>
    <n v="42393.511600000005"/>
    <n v="13.679363941292351"/>
    <n v="15.047300335421587"/>
    <n v="2.7"/>
    <s v="VI"/>
    <s v="2"/>
    <n v="2.97"/>
    <s v="VII"/>
    <s v="1"/>
    <n v="2.59"/>
    <n v="2.75"/>
    <s v="VI"/>
    <n v="2"/>
    <n v="2.75"/>
    <s v="ISTI"/>
    <n v="1.8518518518518452"/>
    <n v="-7.4074074074074139E-2"/>
    <n v="2.9"/>
    <n v="2.7036630036630038"/>
  </r>
  <r>
    <m/>
    <m/>
    <s v="П020601-7"/>
    <x v="42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n v="148"/>
    <m/>
  </r>
  <r>
    <m/>
    <m/>
    <s v="П020601-6"/>
    <x v="42"/>
    <x v="2"/>
    <s v="Просвета - предшколско, основно и средње"/>
    <m/>
    <m/>
    <m/>
    <n v="14.88"/>
    <n v="14.88"/>
    <n v="14.88"/>
    <n v="14.88"/>
    <n v="2871.8"/>
    <n v="42732.384000000005"/>
    <n v="42732.384000000005"/>
    <n v="15.167580882744426"/>
    <n v="15.167580882744426"/>
    <n v="2.99"/>
    <s v="VII"/>
    <s v="1"/>
    <n v="2.99"/>
    <s v="VII"/>
    <s v="1"/>
    <n v="3.12"/>
    <n v="3.33"/>
    <s v="VII"/>
    <n v="2"/>
    <n v="3.31"/>
    <s v="RAST"/>
    <n v="10.70234113712374"/>
    <n v="0.1070234113712374"/>
    <n v="21"/>
    <n v="3.2990300230946885"/>
  </r>
  <r>
    <m/>
    <m/>
    <s v="П020601-4"/>
    <x v="42"/>
    <x v="0"/>
    <s v="Просвета - предшколско, основно и средње"/>
    <m/>
    <m/>
    <m/>
    <n v="13.42"/>
    <n v="13.42"/>
    <n v="13.42"/>
    <n v="13.42"/>
    <n v="2871.8"/>
    <n v="38539.556000000004"/>
    <n v="38539.556000000004"/>
    <n v="13.679363941292351"/>
    <n v="13.679363941292351"/>
    <n v="2.7"/>
    <s v="VI"/>
    <s v="2"/>
    <n v="2.7"/>
    <s v="VI"/>
    <s v="2"/>
    <n v="2.76"/>
    <n v="2.84"/>
    <s v="VI"/>
    <n v="3"/>
    <n v="2.76"/>
    <s v="RAST"/>
    <n v="2.2222222222222077"/>
    <n v="2.2222222222222077E-2"/>
    <n v="1"/>
    <n v="2.985228494623656"/>
  </r>
  <r>
    <m/>
    <m/>
    <s v="П020604-7"/>
    <x v="43"/>
    <x v="1"/>
    <s v="Просвета - предшколско, основно и средње"/>
    <n v="0.04"/>
    <m/>
    <n v="0.1"/>
    <n v="17.32"/>
    <n v="17.32"/>
    <n v="18.012799999999999"/>
    <n v="19.744799999999998"/>
    <n v="2871.8"/>
    <n v="51729.159039999999"/>
    <n v="56703.11664"/>
    <n v="18.360927481498571"/>
    <n v="20.126401277796511"/>
    <n v="3.62"/>
    <s v="VIII"/>
    <s v="2"/>
    <n v="3.97"/>
    <s v="IX"/>
    <s v="1"/>
    <n v="3.86"/>
    <n v="4.12"/>
    <s v="IX"/>
    <n v="1"/>
    <n v="4.07"/>
    <s v="ISTI"/>
    <n v="12.430939226519341"/>
    <n v="2.5188916876574329E-2"/>
    <n v="11.6"/>
    <m/>
  </r>
  <r>
    <m/>
    <m/>
    <s v="П020604-6"/>
    <x v="43"/>
    <x v="2"/>
    <s v="Просвета - предшколско, основно и средње"/>
    <n v="0.04"/>
    <m/>
    <n v="0.1"/>
    <n v="14.88"/>
    <n v="14.88"/>
    <n v="15.475200000000001"/>
    <n v="16.963200000000001"/>
    <n v="2871.8"/>
    <n v="44441.679360000009"/>
    <n v="48714.917760000004"/>
    <n v="15.774284118054204"/>
    <n v="17.291042206328644"/>
    <n v="3.11"/>
    <s v="VII"/>
    <s v="1"/>
    <n v="3.41"/>
    <s v="VIII"/>
    <s v="1"/>
    <n v="3.34"/>
    <n v="3.45"/>
    <s v="VII"/>
    <n v="3"/>
    <n v="3.45"/>
    <s v="ISTI"/>
    <n v="10.932475884244383"/>
    <n v="1.1730205278592386E-2"/>
    <n v="0"/>
    <n v="3.4966281755196311"/>
  </r>
  <r>
    <m/>
    <m/>
    <s v="П020602-7"/>
    <x v="44"/>
    <x v="1"/>
    <s v="Просвета - предшколско, основно и средње"/>
    <n v="0.04"/>
    <m/>
    <m/>
    <n v="17.32"/>
    <n v="17.32"/>
    <n v="18.012799999999999"/>
    <n v="18.012799999999999"/>
    <n v="2871.8"/>
    <n v="51729.159039999999"/>
    <n v="51729.159039999999"/>
    <n v="18.360927481498571"/>
    <n v="18.360927481498571"/>
    <n v="3.62"/>
    <s v="VIII"/>
    <s v="2"/>
    <n v="3.62"/>
    <s v="VIII"/>
    <s v="2"/>
    <n v="3.86"/>
    <n v="4.12"/>
    <s v="IX"/>
    <n v="1"/>
    <n v="3.99"/>
    <s v="RAST"/>
    <n v="10.220994475138125"/>
    <n v="0.10220994475138125"/>
    <n v="152.4"/>
    <m/>
  </r>
  <r>
    <m/>
    <m/>
    <s v="П020602-6"/>
    <x v="44"/>
    <x v="2"/>
    <s v="Просвета - предшколско, основно и средње"/>
    <n v="0.04"/>
    <m/>
    <m/>
    <n v="14.88"/>
    <n v="14.88"/>
    <n v="15.475200000000001"/>
    <n v="15.475200000000001"/>
    <n v="2871.8"/>
    <n v="44441.679360000009"/>
    <n v="44441.679360000009"/>
    <n v="15.774284118054204"/>
    <n v="15.774284118054204"/>
    <n v="3.11"/>
    <s v="VII"/>
    <s v="1"/>
    <n v="3.11"/>
    <s v="VII"/>
    <s v="1"/>
    <n v="3.34"/>
    <n v="3.45"/>
    <s v="VII"/>
    <n v="3"/>
    <n v="3.43"/>
    <s v="RAST"/>
    <n v="10.289389067524125"/>
    <n v="0.10289389067524125"/>
    <n v="26.4"/>
    <n v="3.4278983833718257"/>
  </r>
  <r>
    <m/>
    <m/>
    <s v="П020603-7"/>
    <x v="45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84"/>
    <n v="3.96"/>
    <s v="VIII"/>
    <n v="3"/>
    <n v="3.96"/>
    <s v="RAST"/>
    <n v="13.793103448275861"/>
    <n v="3.3942558746736261E-2"/>
    <n v="10.8"/>
    <m/>
  </r>
  <r>
    <m/>
    <m/>
    <s v="П020603-6"/>
    <x v="45"/>
    <x v="2"/>
    <s v="Просвета - предшколско, основно и средње"/>
    <m/>
    <m/>
    <n v="0.1"/>
    <n v="14.88"/>
    <n v="14.88"/>
    <n v="14.88"/>
    <n v="16.368000000000002"/>
    <n v="2871.8"/>
    <n v="42732.384000000005"/>
    <n v="47005.622400000007"/>
    <n v="15.167580882744426"/>
    <n v="16.684338971018867"/>
    <n v="2.99"/>
    <s v="VII"/>
    <s v="1"/>
    <n v="3.29"/>
    <s v="VII"/>
    <s v="2"/>
    <n v="3.34"/>
    <n v="3.45"/>
    <s v="VII"/>
    <n v="3"/>
    <n v="3.34"/>
    <s v="RAST"/>
    <n v="11.705685618729083"/>
    <n v="1.5197568389057697E-2"/>
    <n v="0"/>
    <n v="3.4021247113163975"/>
  </r>
  <r>
    <m/>
    <m/>
    <s v="П021301-7"/>
    <x v="46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n v="523.23"/>
    <m/>
  </r>
  <r>
    <m/>
    <m/>
    <s v="П021301-6"/>
    <x v="46"/>
    <x v="2"/>
    <s v="Просвета - предшколско, основно и средње"/>
    <m/>
    <m/>
    <m/>
    <n v="14.88"/>
    <n v="14.88"/>
    <n v="14.88"/>
    <n v="14.88"/>
    <n v="2871.8"/>
    <n v="42732.384000000005"/>
    <n v="42732.384000000005"/>
    <n v="15.167580882744426"/>
    <n v="15.167580882744426"/>
    <n v="2.99"/>
    <s v="VII"/>
    <s v="1"/>
    <n v="2.99"/>
    <s v="VII"/>
    <s v="1"/>
    <n v="3.12"/>
    <n v="3.33"/>
    <s v="VII"/>
    <n v="2"/>
    <n v="3.31"/>
    <s v="RAST"/>
    <n v="10.70234113712374"/>
    <n v="0.1070234113712374"/>
    <n v="31.22"/>
    <n v="3.2990300230946885"/>
  </r>
  <r>
    <m/>
    <m/>
    <s v="П021301-4"/>
    <x v="46"/>
    <x v="0"/>
    <s v="Просвета - предшколско, основно и средње"/>
    <m/>
    <m/>
    <m/>
    <n v="13.42"/>
    <n v="13.42"/>
    <n v="13.42"/>
    <n v="13.42"/>
    <n v="2871.8"/>
    <n v="38539.556000000004"/>
    <n v="38539.556000000004"/>
    <n v="13.679363941292351"/>
    <n v="13.679363941292351"/>
    <n v="2.7"/>
    <s v="VI"/>
    <s v="2"/>
    <n v="2.7"/>
    <s v="VI"/>
    <s v="2"/>
    <n v="2.76"/>
    <n v="2.84"/>
    <s v="VI"/>
    <n v="3"/>
    <n v="2.76"/>
    <s v="RAST"/>
    <n v="2.2222222222222077"/>
    <n v="2.2222222222222077E-2"/>
    <n v="20.7"/>
    <n v="2.985228494623656"/>
  </r>
  <r>
    <m/>
    <m/>
    <s v="П021302-7"/>
    <x v="47"/>
    <x v="1"/>
    <s v="Просвета - предшколско, основно и средње"/>
    <n v="0.04"/>
    <m/>
    <m/>
    <n v="13.42"/>
    <n v="17.32"/>
    <n v="13.956799999999999"/>
    <n v="18.012799999999999"/>
    <n v="2871.8"/>
    <n v="40081.13824"/>
    <n v="51729.159039999999"/>
    <n v="14.226538498944043"/>
    <n v="18.360927481498571"/>
    <n v="2.8"/>
    <s v="VI"/>
    <s v="3"/>
    <n v="3.62"/>
    <s v="VIII"/>
    <s v="2"/>
    <n v="3.86"/>
    <n v="4.12"/>
    <s v="IX"/>
    <n v="1"/>
    <n v="3.99"/>
    <s v="RAST"/>
    <n v="42.500000000000014"/>
    <n v="0.10220994475138125"/>
    <n v="1972.53"/>
    <m/>
  </r>
  <r>
    <m/>
    <m/>
    <s v="П021302-6"/>
    <x v="47"/>
    <x v="2"/>
    <s v="Просвета - предшколско, основно и средње"/>
    <n v="0.04"/>
    <m/>
    <m/>
    <n v="14.88"/>
    <n v="14.88"/>
    <n v="15.475200000000001"/>
    <n v="15.475200000000001"/>
    <n v="2871.8"/>
    <n v="44441.679360000009"/>
    <n v="44441.679360000009"/>
    <n v="15.774284118054204"/>
    <n v="15.774284118054204"/>
    <n v="3.11"/>
    <s v="VII"/>
    <s v="1"/>
    <n v="3.11"/>
    <s v="VII"/>
    <s v="1"/>
    <n v="3.34"/>
    <n v="3.45"/>
    <s v="VII"/>
    <n v="3"/>
    <n v="3.43"/>
    <s v="RAST"/>
    <n v="10.289389067524125"/>
    <n v="0.10289389067524125"/>
    <n v="150.87"/>
    <n v="3.4278983833718257"/>
  </r>
  <r>
    <m/>
    <m/>
    <s v="П021302-4"/>
    <x v="47"/>
    <x v="0"/>
    <s v="Просвета - предшколско, основно и средње"/>
    <n v="0.04"/>
    <m/>
    <m/>
    <n v="13.42"/>
    <n v="13.42"/>
    <n v="13.956799999999999"/>
    <n v="13.956799999999999"/>
    <n v="2871.8"/>
    <n v="40081.13824"/>
    <n v="40081.13824"/>
    <n v="14.226538498944043"/>
    <n v="14.226538498944043"/>
    <n v="2.8"/>
    <s v="VI"/>
    <s v="3"/>
    <n v="2.8"/>
    <s v="VI"/>
    <s v="3"/>
    <n v="2.76"/>
    <n v="2.84"/>
    <s v="VI"/>
    <n v="3"/>
    <n v="2.81"/>
    <s v="ISTI"/>
    <n v="0.35714285714286542"/>
    <n v="3.5714285714286542E-3"/>
    <n v="152.01"/>
    <n v="3.0934543010752682"/>
  </r>
  <r>
    <m/>
    <m/>
    <s v="П021101-7"/>
    <x v="48"/>
    <x v="1"/>
    <s v="Просвета - предшколско, основно и средње"/>
    <m/>
    <n v="0.08"/>
    <m/>
    <n v="17.32"/>
    <n v="17.32"/>
    <n v="18.7056"/>
    <n v="18.7056"/>
    <n v="2871.8"/>
    <n v="53718.742080000004"/>
    <n v="53718.742080000004"/>
    <n v="19.067117000017749"/>
    <n v="19.067117000017749"/>
    <n v="3.76"/>
    <s v="VIII"/>
    <s v="2"/>
    <n v="3.76"/>
    <s v="VIII"/>
    <s v="2"/>
    <n v="3.84"/>
    <n v="3.96"/>
    <s v="VIII"/>
    <n v="3"/>
    <n v="3.84"/>
    <s v="RAST"/>
    <n v="2.1276595744680873"/>
    <n v="2.1276595744680871E-2"/>
    <n v="212"/>
    <m/>
  </r>
  <r>
    <m/>
    <m/>
    <s v="П021101-6"/>
    <x v="48"/>
    <x v="2"/>
    <s v="Просвета - предшколско, основно и средње"/>
    <m/>
    <n v="0.08"/>
    <m/>
    <n v="14.88"/>
    <n v="14.88"/>
    <n v="16.070399999999999"/>
    <n v="16.070399999999999"/>
    <n v="2871.8"/>
    <n v="46150.974719999998"/>
    <n v="46150.974719999998"/>
    <n v="16.380987353363977"/>
    <n v="16.380987353363977"/>
    <n v="3.23"/>
    <s v="VII"/>
    <s v="2"/>
    <n v="3.23"/>
    <s v="VII"/>
    <s v="2"/>
    <n v="3.12"/>
    <n v="3.33"/>
    <s v="VII"/>
    <n v="2"/>
    <n v="3.31"/>
    <s v="ISTI"/>
    <n v="2.4767801857585163"/>
    <n v="2.4767801857585162E-2"/>
    <n v="40.57"/>
    <n v="3.2990300230946881"/>
  </r>
  <r>
    <m/>
    <m/>
    <s v="П021101-4"/>
    <x v="48"/>
    <x v="0"/>
    <s v="Просвета - предшколско, основно и средње"/>
    <m/>
    <n v="0.08"/>
    <m/>
    <n v="13.42"/>
    <n v="13.42"/>
    <n v="14.493600000000001"/>
    <n v="14.493600000000001"/>
    <n v="2871.8"/>
    <n v="41622.720480000004"/>
    <n v="41622.720480000004"/>
    <n v="14.773713056595739"/>
    <n v="14.773713056595739"/>
    <n v="2.91"/>
    <s v="VII"/>
    <n v="1"/>
    <n v="2.91"/>
    <s v="VII"/>
    <n v="1"/>
    <n v="2.76"/>
    <n v="2.84"/>
    <s v="VI"/>
    <n v="3"/>
    <n v="2.76"/>
    <s v="PAD"/>
    <n v="-5.1546391752577438"/>
    <n v="-5.1546391752577442E-2"/>
    <n v="0.94"/>
    <n v="2.9852284946236565"/>
  </r>
  <r>
    <m/>
    <m/>
    <s v="П021101-5"/>
    <x v="48"/>
    <x v="3"/>
    <s v="Просвета - предшколско, основно и средње"/>
    <m/>
    <n v="0.08"/>
    <m/>
    <n v="13.65"/>
    <n v="13.65"/>
    <n v="14.742000000000001"/>
    <n v="14.742000000000001"/>
    <n v="2871.8"/>
    <n v="42336.075600000004"/>
    <n v="42336.075600000004"/>
    <n v="15.026913801977036"/>
    <n v="15.026913801977036"/>
    <n v="2.96"/>
    <s v="VII"/>
    <s v="1"/>
    <n v="2.96"/>
    <s v="VII"/>
    <s v="1"/>
    <n v="2.76"/>
    <n v="2.84"/>
    <s v="VI"/>
    <n v="3"/>
    <n v="2.76"/>
    <s v="PAD"/>
    <n v="-6.7567567567567623"/>
    <n v="-6.7567567567567627E-2"/>
    <n v="4.24"/>
    <n v="2.8073025335320416"/>
  </r>
  <r>
    <m/>
    <m/>
    <s v="П021102-7"/>
    <x v="49"/>
    <x v="1"/>
    <s v="Просвета - предшколско, основно и средње"/>
    <m/>
    <n v="0.08"/>
    <n v="0.1"/>
    <n v="9.85"/>
    <n v="17.32"/>
    <n v="10.638"/>
    <n v="20.4376"/>
    <n v="2871.8"/>
    <n v="30550.208400000003"/>
    <n v="58692.699680000005"/>
    <n v="10.843597139155591"/>
    <n v="20.832590796315689"/>
    <n v="2.14"/>
    <s v="V"/>
    <s v="1"/>
    <n v="4.1100000000000003"/>
    <s v="IX"/>
    <s v="1"/>
    <n v="3.84"/>
    <n v="3.96"/>
    <s v="VIII"/>
    <n v="3"/>
    <n v="3.96"/>
    <s v="ISTI"/>
    <n v="85.046728971962608"/>
    <n v="-3.6496350364963584E-2"/>
    <n v="10.46"/>
    <m/>
  </r>
  <r>
    <m/>
    <m/>
    <s v="П021102-6"/>
    <x v="49"/>
    <x v="2"/>
    <s v="Просвета - предшколско, основно и средње"/>
    <m/>
    <n v="0.08"/>
    <n v="0.1"/>
    <n v="14.88"/>
    <n v="14.88"/>
    <n v="16.070399999999999"/>
    <n v="17.558399999999999"/>
    <n v="2871.8"/>
    <n v="46150.974719999998"/>
    <n v="50424.21312"/>
    <n v="16.380987353363977"/>
    <n v="17.897745441638421"/>
    <n v="3.23"/>
    <s v="VII"/>
    <s v="2"/>
    <n v="3.53"/>
    <s v="VIII"/>
    <s v="1"/>
    <n v="3.34"/>
    <n v="3.45"/>
    <s v="VII"/>
    <n v="3"/>
    <n v="3.34"/>
    <s v="ISTI"/>
    <n v="3.4055727554179529"/>
    <n v="-5.382436260623228E-2"/>
    <n v="3.06"/>
    <n v="3.402124711316397"/>
  </r>
  <r>
    <m/>
    <m/>
    <s v="П021102-5"/>
    <x v="49"/>
    <x v="3"/>
    <s v="Просвета - предшколско, основно и средње"/>
    <m/>
    <n v="0.08"/>
    <n v="0.1"/>
    <n v="13.65"/>
    <n v="13.65"/>
    <n v="14.742000000000001"/>
    <n v="16.106999999999999"/>
    <n v="2871.8"/>
    <n v="42336.075600000004"/>
    <n v="46256.082600000002"/>
    <n v="15.026913801977036"/>
    <n v="16.418294709567501"/>
    <n v="2.96"/>
    <s v="VII"/>
    <s v="1"/>
    <n v="3.24"/>
    <s v="VII"/>
    <s v="2"/>
    <n v="2.76"/>
    <n v="2.84"/>
    <s v="VI"/>
    <n v="3"/>
    <n v="2.78"/>
    <s v="PAD"/>
    <n v="-6.081081081081086"/>
    <n v="-0.14197530864197541"/>
    <n v="0"/>
    <n v="3.0639112903225807"/>
  </r>
  <r>
    <m/>
    <m/>
    <s v="П023100-4"/>
    <x v="50"/>
    <x v="0"/>
    <s v="Просвета - предшколско, основно и средње"/>
    <m/>
    <m/>
    <m/>
    <n v="11.15"/>
    <n v="11.15"/>
    <n v="11.15"/>
    <n v="11.15"/>
    <n v="2871.8"/>
    <n v="32020.570000000003"/>
    <n v="32020.570000000003"/>
    <n v="11.365492395336044"/>
    <n v="11.365492395336044"/>
    <n v="2.2400000000000002"/>
    <s v="V"/>
    <s v="2"/>
    <n v="2.2400000000000002"/>
    <s v="V"/>
    <s v="2"/>
    <n v="2.2400000000000002"/>
    <n v="2.36"/>
    <s v="V"/>
    <n v="2"/>
    <n v="2.2999999999999998"/>
    <s v="ISTI"/>
    <n v="2.6785714285714106"/>
    <n v="2.6785714285714107E-2"/>
    <n v="219.3"/>
    <m/>
  </r>
  <r>
    <m/>
    <m/>
    <s v="П021201-4"/>
    <x v="51"/>
    <x v="0"/>
    <s v="Просвета - предшколско, основно и средње"/>
    <m/>
    <m/>
    <m/>
    <n v="11.15"/>
    <n v="11.15"/>
    <n v="11.15"/>
    <n v="11.15"/>
    <n v="2871.8"/>
    <n v="32020.570000000003"/>
    <n v="32020.570000000003"/>
    <n v="11.365492395336044"/>
    <n v="11.365492395336044"/>
    <n v="2.2400000000000002"/>
    <s v="V"/>
    <s v="2"/>
    <n v="2.2400000000000002"/>
    <s v="V"/>
    <s v="2"/>
    <n v="2.1"/>
    <n v="2.16"/>
    <s v="IV"/>
    <n v="3"/>
    <n v="2.1"/>
    <s v="PAD"/>
    <n v="-6.2500000000000053"/>
    <n v="-6.2500000000000056E-2"/>
    <n v="36.44"/>
    <m/>
  </r>
  <r>
    <m/>
    <m/>
    <s v="П021201-3"/>
    <x v="51"/>
    <x v="4"/>
    <s v="Просвета - предшколско, основно и средње"/>
    <m/>
    <m/>
    <m/>
    <n v="9.85"/>
    <n v="9.85"/>
    <n v="9.85"/>
    <n v="9.85"/>
    <n v="2871.8"/>
    <n v="28287.23"/>
    <n v="28287.23"/>
    <n v="10.040367721440361"/>
    <n v="10.040367721440361"/>
    <n v="1.98"/>
    <s v="IV"/>
    <s v="2"/>
    <n v="1.98"/>
    <s v="IV"/>
    <s v="2"/>
    <n v="2.1"/>
    <n v="2.16"/>
    <s v="IV"/>
    <n v="3"/>
    <n v="2.1"/>
    <s v="RAST"/>
    <n v="6.0606060606060659"/>
    <n v="6.0606060606060663E-2"/>
    <n v="25.79"/>
    <m/>
  </r>
  <r>
    <m/>
    <m/>
    <s v="П021202-4"/>
    <x v="52"/>
    <x v="0"/>
    <s v="Просвета - предшколско, основно и средње"/>
    <m/>
    <m/>
    <n v="0.1"/>
    <n v="11.15"/>
    <n v="11.15"/>
    <n v="11.15"/>
    <n v="12.265000000000001"/>
    <n v="2871.8"/>
    <n v="32020.570000000003"/>
    <n v="35222.627"/>
    <n v="11.365492395336044"/>
    <n v="12.502041634869647"/>
    <n v="2.2400000000000002"/>
    <s v="V"/>
    <s v="2"/>
    <n v="2.46"/>
    <s v="VI"/>
    <s v="1"/>
    <n v="2.2400000000000002"/>
    <n v="2.36"/>
    <s v="V"/>
    <n v="2"/>
    <n v="2.2000000000000002"/>
    <s v="ISTI"/>
    <n v="-1.7857142857142869"/>
    <n v="-0.10569105691056901"/>
    <n v="14.94"/>
    <m/>
  </r>
  <r>
    <m/>
    <m/>
    <s v="П021202-3"/>
    <x v="52"/>
    <x v="4"/>
    <s v="Просвета - предшколско, основно и средње"/>
    <m/>
    <m/>
    <n v="0.1"/>
    <n v="9.85"/>
    <n v="9.85"/>
    <n v="9.85"/>
    <n v="10.834999999999999"/>
    <n v="2871.8"/>
    <n v="28287.23"/>
    <n v="31115.952999999998"/>
    <n v="10.040367721440361"/>
    <n v="11.044404493584397"/>
    <n v="1.98"/>
    <s v="IV"/>
    <s v="2"/>
    <n v="2.1800000000000002"/>
    <s v="V"/>
    <s v="1"/>
    <n v="2.2400000000000002"/>
    <n v="2.36"/>
    <s v="V"/>
    <n v="2"/>
    <n v="2.2000000000000002"/>
    <s v="RAST"/>
    <n v="11.111111111111121"/>
    <n v="9.174311926605512E-3"/>
    <n v="11.28"/>
    <m/>
  </r>
  <r>
    <m/>
    <m/>
    <s v="П022901"/>
    <x v="53"/>
    <x v="0"/>
    <s v="Просвета - предшколско, основно и средње"/>
    <m/>
    <m/>
    <m/>
    <n v="13.42"/>
    <n v="13.42"/>
    <n v="13.42"/>
    <n v="13.42"/>
    <n v="2871.8"/>
    <n v="38539.556000000004"/>
    <n v="38539.556000000004"/>
    <n v="13.679363941292351"/>
    <n v="13.679363941292351"/>
    <n v="2.7"/>
    <s v="VI"/>
    <s v="2"/>
    <n v="2.7"/>
    <s v="VI"/>
    <s v="2"/>
    <n v="2.4300000000000002"/>
    <n v="2.58"/>
    <s v="VI"/>
    <n v="1"/>
    <n v="2.58"/>
    <s v="PAD"/>
    <n v="-4.4444444444444482"/>
    <n v="-4.4444444444444481E-2"/>
    <m/>
    <m/>
  </r>
  <r>
    <m/>
    <m/>
    <s v="П022602"/>
    <x v="54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35"/>
    <n v="3.57"/>
    <s v="VIII"/>
    <n v="1"/>
    <n v="3.57"/>
    <s v="ISTI"/>
    <n v="2.5862068965517198"/>
    <n v="-6.7885117493472646E-2"/>
    <n v="11"/>
    <m/>
  </r>
  <r>
    <m/>
    <m/>
    <s v="П022801"/>
    <x v="55"/>
    <x v="2"/>
    <s v="Просвета - предшколско, основно и средње"/>
    <m/>
    <m/>
    <m/>
    <n v="13.73"/>
    <n v="17.32"/>
    <n v="13.73"/>
    <n v="17.32"/>
    <n v="2871.8"/>
    <n v="39429.814000000006"/>
    <n v="49739.576000000001"/>
    <n v="13.995355209682861"/>
    <n v="17.654737962979397"/>
    <n v="2.76"/>
    <s v="VI"/>
    <s v="3"/>
    <n v="3.48"/>
    <s v="VIII"/>
    <s v="1"/>
    <n v="2.92"/>
    <n v="3.11"/>
    <s v="VII"/>
    <n v="1"/>
    <n v="3.11"/>
    <s v="ISTI"/>
    <n v="12.681159420289859"/>
    <n v="-0.10632183908045981"/>
    <n v="2"/>
    <m/>
  </r>
  <r>
    <m/>
    <m/>
    <s v="П022802"/>
    <x v="56"/>
    <x v="2"/>
    <s v="Просвета - предшколско, основно и средње"/>
    <n v="0.1"/>
    <m/>
    <m/>
    <n v="13.73"/>
    <n v="17.32"/>
    <n v="15.103000000000002"/>
    <n v="19.052"/>
    <n v="2871.8"/>
    <n v="43372.79540000001"/>
    <n v="54713.533600000002"/>
    <n v="15.394890730651149"/>
    <n v="19.420211759277336"/>
    <n v="3.04"/>
    <s v="VII"/>
    <s v="1"/>
    <n v="3.83"/>
    <s v="VIII"/>
    <s v="2"/>
    <n v="3.12"/>
    <n v="3.33"/>
    <s v="VII"/>
    <n v="2"/>
    <n v="3.33"/>
    <s v="ISTI"/>
    <n v="9.5394736842105274"/>
    <n v="-0.13054830287206265"/>
    <n v="1"/>
    <m/>
  </r>
  <r>
    <m/>
    <m/>
    <s v="П022700"/>
    <x v="57"/>
    <x v="2"/>
    <s v="Просвета - предшколско, основно и средње"/>
    <m/>
    <m/>
    <m/>
    <n v="13.73"/>
    <n v="13.73"/>
    <n v="13.73"/>
    <n v="13.73"/>
    <n v="2871.8"/>
    <n v="39429.814000000006"/>
    <n v="39429.814000000006"/>
    <n v="13.995355209682861"/>
    <n v="13.995355209682861"/>
    <n v="2.76"/>
    <s v="VI"/>
    <s v="3"/>
    <n v="2.76"/>
    <s v="VI"/>
    <s v="3"/>
    <n v="3.12"/>
    <n v="3.33"/>
    <s v="VII"/>
    <n v="2"/>
    <n v="3.27"/>
    <s v="RAST"/>
    <n v="18.478260869565226"/>
    <n v="0.18478260869565227"/>
    <m/>
    <m/>
  </r>
  <r>
    <m/>
    <m/>
    <s v="П022501"/>
    <x v="58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n v="1509.85"/>
    <m/>
  </r>
  <r>
    <m/>
    <m/>
    <s v="П022502"/>
    <x v="59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84"/>
    <n v="3.96"/>
    <s v="VIII"/>
    <n v="3"/>
    <n v="3.84"/>
    <s v="RAST"/>
    <n v="10.344827586206893"/>
    <n v="2.6109660574411974E-3"/>
    <n v="42.5"/>
    <m/>
  </r>
  <r>
    <m/>
    <m/>
    <s v="П022401"/>
    <x v="60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58"/>
    <n v="3.83"/>
    <s v="VIII"/>
    <n v="2"/>
    <n v="3.58"/>
    <s v="RAST"/>
    <n v="2.8735632183908075"/>
    <n v="2.8735632183908073E-2"/>
    <n v="3.06"/>
    <m/>
  </r>
  <r>
    <m/>
    <m/>
    <s v="П022402"/>
    <x v="61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58"/>
    <n v="3.83"/>
    <s v="VIII"/>
    <n v="2"/>
    <n v="3.72"/>
    <s v="ISTI"/>
    <n v="6.8965517241379377"/>
    <n v="-2.8720626631853752E-2"/>
    <n v="1"/>
    <m/>
  </r>
  <r>
    <m/>
    <m/>
    <s v="П022201-7"/>
    <x v="62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n v="1186.32"/>
    <m/>
  </r>
  <r>
    <m/>
    <m/>
    <s v="П022201-6"/>
    <x v="62"/>
    <x v="2"/>
    <s v="Просвета - предшколско, основно и средње"/>
    <m/>
    <m/>
    <m/>
    <n v="13.73"/>
    <n v="13.73"/>
    <n v="13.73"/>
    <n v="13.73"/>
    <n v="2871.8"/>
    <n v="39429.814000000006"/>
    <n v="39429.814000000006"/>
    <n v="13.995355209682861"/>
    <n v="13.995355209682861"/>
    <n v="2.76"/>
    <s v="VI"/>
    <s v="3"/>
    <n v="2.76"/>
    <s v="VI"/>
    <s v="3"/>
    <n v="3.12"/>
    <n v="3.33"/>
    <s v="VII"/>
    <n v="2"/>
    <n v="3.31"/>
    <s v="RAST"/>
    <n v="19.927536231884069"/>
    <n v="0.19927536231884069"/>
    <n v="146.26"/>
    <n v="3.0440646651270211"/>
  </r>
  <r>
    <m/>
    <m/>
    <s v="П022202-7"/>
    <x v="63"/>
    <x v="1"/>
    <s v="Просвета - предшколско, основно и средње"/>
    <m/>
    <m/>
    <n v="0.1"/>
    <n v="13.73"/>
    <n v="17.32"/>
    <n v="13.73"/>
    <n v="19.052"/>
    <n v="2871.8"/>
    <n v="39429.814000000006"/>
    <n v="54713.533600000002"/>
    <n v="13.995355209682861"/>
    <n v="19.420211759277336"/>
    <n v="2.76"/>
    <s v="VI"/>
    <s v="3"/>
    <n v="3.83"/>
    <s v="VIII"/>
    <s v="2"/>
    <n v="3.84"/>
    <n v="3.96"/>
    <s v="VIII"/>
    <n v="3"/>
    <n v="3.84"/>
    <s v="RAST"/>
    <n v="39.130434782608702"/>
    <n v="2.6109660574411974E-3"/>
    <n v="19.170000000000002"/>
    <m/>
  </r>
  <r>
    <m/>
    <m/>
    <s v="П022202-6"/>
    <x v="63"/>
    <x v="2"/>
    <s v="Просвета - предшколско, основно и средње"/>
    <m/>
    <m/>
    <n v="0.1"/>
    <n v="13.73"/>
    <n v="13.73"/>
    <n v="13.73"/>
    <n v="15.103000000000002"/>
    <n v="2871.8"/>
    <n v="39429.814000000006"/>
    <n v="43372.79540000001"/>
    <n v="13.995355209682861"/>
    <n v="15.394890730651149"/>
    <n v="2.76"/>
    <s v="VI"/>
    <s v="3"/>
    <n v="3.04"/>
    <s v="VII"/>
    <s v="1"/>
    <n v="3.12"/>
    <n v="3.33"/>
    <s v="VII"/>
    <n v="2"/>
    <n v="3.31"/>
    <s v="RAST"/>
    <n v="19.927536231884069"/>
    <n v="8.8815789473684209E-2"/>
    <n v="3"/>
    <n v="3.0440646651270211"/>
  </r>
  <r>
    <m/>
    <m/>
    <s v="П021701"/>
    <x v="64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n v="1245.0999999999999"/>
    <m/>
  </r>
  <r>
    <m/>
    <m/>
    <s v="П021800"/>
    <x v="65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58"/>
    <n v="3.83"/>
    <s v="VIII"/>
    <n v="2"/>
    <n v="3.58"/>
    <s v="RAST"/>
    <n v="2.8735632183908075"/>
    <n v="2.8735632183908073E-2"/>
    <m/>
    <m/>
  </r>
  <r>
    <m/>
    <m/>
    <s v="П021702"/>
    <x v="66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84"/>
    <n v="3.96"/>
    <s v="VIII"/>
    <n v="3"/>
    <n v="3.9"/>
    <s v="RAST"/>
    <n v="12.068965517241377"/>
    <n v="1.8276762402088732E-2"/>
    <n v="14.55"/>
    <m/>
  </r>
  <r>
    <m/>
    <m/>
    <s v="П022302"/>
    <x v="67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58"/>
    <n v="3.83"/>
    <s v="VIII"/>
    <n v="2"/>
    <n v="3.72"/>
    <s v="ISTI"/>
    <n v="6.8965517241379377"/>
    <n v="-2.8720626631853752E-2"/>
    <n v="19.600000000000001"/>
    <m/>
  </r>
  <r>
    <m/>
    <m/>
    <s v="П022301"/>
    <x v="68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58"/>
    <n v="3.83"/>
    <s v="VIII"/>
    <n v="2"/>
    <n v="3.58"/>
    <s v="RAST"/>
    <n v="2.8735632183908075"/>
    <n v="2.8735632183908073E-2"/>
    <n v="34.6"/>
    <m/>
  </r>
  <r>
    <m/>
    <m/>
    <s v="П022001"/>
    <x v="69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58"/>
    <n v="3.83"/>
    <s v="VIII"/>
    <n v="2"/>
    <n v="3.58"/>
    <s v="RAST"/>
    <n v="2.8735632183908075"/>
    <n v="2.8735632183908073E-2"/>
    <n v="41.25"/>
    <m/>
  </r>
  <r>
    <m/>
    <m/>
    <s v="П022003"/>
    <x v="70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58"/>
    <n v="3.83"/>
    <s v="VIII"/>
    <n v="2"/>
    <n v="3.72"/>
    <s v="ISTI"/>
    <n v="6.8965517241379377"/>
    <n v="-2.8720626631853752E-2"/>
    <n v="26.73"/>
    <m/>
  </r>
  <r>
    <m/>
    <m/>
    <s v="П022101"/>
    <x v="71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58"/>
    <n v="3.83"/>
    <s v="VIII"/>
    <n v="2"/>
    <n v="3.58"/>
    <s v="RAST"/>
    <n v="2.8735632183908075"/>
    <n v="2.8735632183908073E-2"/>
    <n v="55"/>
    <m/>
  </r>
  <r>
    <m/>
    <m/>
    <s v="П022102"/>
    <x v="72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58"/>
    <n v="3.83"/>
    <s v="VIII"/>
    <n v="2"/>
    <n v="3.72"/>
    <s v="ISTI"/>
    <n v="6.8965517241379377"/>
    <n v="-2.8720626631853752E-2"/>
    <n v="25.75"/>
    <m/>
  </r>
  <r>
    <m/>
    <m/>
    <s v="П021901"/>
    <x v="73"/>
    <x v="1"/>
    <s v="Просвета - предшколско, основно и средње"/>
    <m/>
    <m/>
    <m/>
    <n v="17.32"/>
    <n v="17.32"/>
    <n v="17.32"/>
    <n v="17.32"/>
    <n v="2871.8"/>
    <n v="49739.576000000001"/>
    <n v="49739.576000000001"/>
    <n v="17.654737962979397"/>
    <n v="17.654737962979397"/>
    <n v="3.48"/>
    <s v="VIII"/>
    <s v="1"/>
    <n v="3.48"/>
    <s v="VIII"/>
    <s v="1"/>
    <n v="3.84"/>
    <n v="3.96"/>
    <s v="VIII"/>
    <n v="3"/>
    <n v="3.84"/>
    <s v="RAST"/>
    <n v="10.344827586206893"/>
    <n v="0.10344827586206894"/>
    <n v="827.18"/>
    <m/>
  </r>
  <r>
    <m/>
    <m/>
    <s v="П021902"/>
    <x v="74"/>
    <x v="1"/>
    <s v="Просвета - предшколско, основно и средње"/>
    <m/>
    <m/>
    <n v="0.1"/>
    <n v="17.32"/>
    <n v="17.32"/>
    <n v="17.32"/>
    <n v="19.052"/>
    <n v="2871.8"/>
    <n v="49739.576000000001"/>
    <n v="54713.533600000002"/>
    <n v="17.654737962979397"/>
    <n v="19.420211759277336"/>
    <n v="3.48"/>
    <s v="VIII"/>
    <s v="1"/>
    <n v="3.83"/>
    <s v="VIII"/>
    <s v="2"/>
    <n v="3.84"/>
    <n v="3.96"/>
    <s v="VIII"/>
    <n v="3"/>
    <n v="3.9"/>
    <s v="RAST"/>
    <n v="12.068965517241377"/>
    <n v="1.8276762402088732E-2"/>
    <n v="35.35"/>
    <m/>
  </r>
  <r>
    <m/>
    <m/>
    <s v="П021600"/>
    <x v="75"/>
    <x v="0"/>
    <s v="Просвета - предшколско, основно и средње"/>
    <m/>
    <m/>
    <m/>
    <n v="11.15"/>
    <n v="11.15"/>
    <n v="11.15"/>
    <n v="11.15"/>
    <n v="2871.8"/>
    <n v="32020.570000000003"/>
    <n v="32020.570000000003"/>
    <n v="11.365492395336044"/>
    <n v="11.365492395336044"/>
    <n v="2.2400000000000002"/>
    <s v="V"/>
    <s v="2"/>
    <n v="2.2400000000000002"/>
    <s v="V"/>
    <s v="2"/>
    <n v="2.76"/>
    <n v="2.84"/>
    <s v="VI"/>
    <n v="3"/>
    <n v="2.76"/>
    <s v="RAST"/>
    <n v="23.214285714285694"/>
    <n v="0.23214285714285693"/>
    <n v="26"/>
    <m/>
  </r>
  <r>
    <m/>
    <m/>
    <m/>
    <x v="76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3:G81" firstHeaderRow="1" firstDataRow="2" firstDataCol="1"/>
  <pivotFields count="34">
    <pivotField showAll="0"/>
    <pivotField showAll="0"/>
    <pivotField showAll="0"/>
    <pivotField axis="axisRow" showAll="0">
      <items count="82">
        <item x="0"/>
        <item x="1"/>
        <item x="2"/>
        <item x="3"/>
        <item x="4"/>
        <item x="5"/>
        <item x="6"/>
        <item x="7"/>
        <item m="1" x="79"/>
        <item m="1" x="80"/>
        <item m="1" x="77"/>
        <item m="1" x="78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axis="axisCol" showAll="0">
      <items count="7">
        <item x="4"/>
        <item x="0"/>
        <item x="3"/>
        <item x="2"/>
        <item x="1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3"/>
  </rowFields>
  <row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</rowItems>
  <colFields count="1">
    <field x="4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 of Предложени коеф." fld="28" baseField="0" baseItem="0"/>
  </dataFields>
  <formats count="5">
    <format dxfId="156">
      <pivotArea type="origin" dataOnly="0" labelOnly="1" outline="0" fieldPosition="0"/>
    </format>
    <format dxfId="155">
      <pivotArea field="3" type="button" dataOnly="0" labelOnly="1" outline="0" axis="axisRow" fieldPosition="0"/>
    </format>
    <format dxfId="154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3">
      <pivotArea dataOnly="0" labelOnly="1" fieldPosition="0">
        <references count="1">
          <reference field="3" count="3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</reference>
        </references>
      </pivotArea>
    </format>
    <format dxfId="15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zoomScale="70" zoomScaleNormal="70" workbookViewId="0">
      <selection activeCell="B11" sqref="B11:J11"/>
    </sheetView>
  </sheetViews>
  <sheetFormatPr defaultRowHeight="15"/>
  <cols>
    <col min="1" max="1" width="13.5703125" customWidth="1"/>
    <col min="2" max="2" width="11.5703125" customWidth="1"/>
    <col min="3" max="3" width="2.42578125" bestFit="1" customWidth="1"/>
    <col min="6" max="6" width="2.42578125" bestFit="1" customWidth="1"/>
    <col min="9" max="9" width="2.42578125" bestFit="1" customWidth="1"/>
    <col min="12" max="12" width="2.42578125" bestFit="1" customWidth="1"/>
    <col min="15" max="15" width="2.42578125" bestFit="1" customWidth="1"/>
    <col min="18" max="18" width="2.42578125" bestFit="1" customWidth="1"/>
    <col min="21" max="21" width="2.42578125" bestFit="1" customWidth="1"/>
    <col min="24" max="24" width="2.42578125" bestFit="1" customWidth="1"/>
    <col min="27" max="27" width="2.42578125" bestFit="1" customWidth="1"/>
  </cols>
  <sheetData>
    <row r="1" spans="1:28">
      <c r="A1" t="s">
        <v>0</v>
      </c>
      <c r="B1" t="s">
        <v>1</v>
      </c>
    </row>
    <row r="3" spans="1:28">
      <c r="A3" t="s">
        <v>2</v>
      </c>
      <c r="B3" s="20">
        <v>1</v>
      </c>
      <c r="C3" s="21"/>
      <c r="D3" s="21"/>
      <c r="E3" s="22">
        <v>2</v>
      </c>
      <c r="F3" s="22"/>
      <c r="G3" s="22"/>
      <c r="H3" s="23">
        <v>3</v>
      </c>
      <c r="I3" s="23"/>
      <c r="J3" s="23"/>
      <c r="K3" s="24">
        <v>4</v>
      </c>
      <c r="L3" s="24"/>
      <c r="M3" s="24"/>
      <c r="N3" s="25">
        <v>5</v>
      </c>
      <c r="O3" s="25"/>
      <c r="P3" s="25"/>
      <c r="Q3" s="27">
        <v>6</v>
      </c>
      <c r="R3" s="27"/>
      <c r="S3" s="27"/>
      <c r="T3" s="26">
        <v>7</v>
      </c>
      <c r="U3" s="26"/>
      <c r="V3" s="26"/>
      <c r="W3" s="28">
        <v>8</v>
      </c>
      <c r="X3" s="28"/>
      <c r="Y3" s="28"/>
      <c r="Z3" s="29">
        <v>9</v>
      </c>
      <c r="AA3" s="29"/>
      <c r="AB3" s="29"/>
    </row>
    <row r="4" spans="1:28">
      <c r="A4" s="30" t="s">
        <v>3</v>
      </c>
      <c r="B4" s="2">
        <v>7</v>
      </c>
      <c r="C4" s="3" t="s">
        <v>4</v>
      </c>
      <c r="D4" s="2">
        <v>7.64</v>
      </c>
      <c r="E4" s="6">
        <f>ROUND(7.64525996941896,2)</f>
        <v>7.65</v>
      </c>
      <c r="F4" s="7" t="s">
        <v>4</v>
      </c>
      <c r="G4" s="6">
        <v>8</v>
      </c>
      <c r="H4" s="4">
        <v>8.01</v>
      </c>
      <c r="I4" s="5" t="s">
        <v>4</v>
      </c>
      <c r="J4" s="4">
        <v>8.35</v>
      </c>
      <c r="K4" s="1"/>
    </row>
    <row r="5" spans="1:28">
      <c r="A5" s="22" t="s">
        <v>5</v>
      </c>
      <c r="B5" s="2">
        <v>6.5</v>
      </c>
      <c r="C5" s="3" t="s">
        <v>4</v>
      </c>
      <c r="D5" s="2">
        <v>6.72</v>
      </c>
      <c r="E5" s="6">
        <f>ROUND(6.7275,2)</f>
        <v>6.73</v>
      </c>
      <c r="F5" s="7" t="s">
        <v>4</v>
      </c>
      <c r="G5" s="6">
        <v>6.85</v>
      </c>
      <c r="H5" s="4">
        <v>6.8599999999999994</v>
      </c>
      <c r="I5" s="5" t="s">
        <v>4</v>
      </c>
      <c r="J5" s="4">
        <v>6.96</v>
      </c>
      <c r="K5" s="1"/>
    </row>
    <row r="6" spans="1:28">
      <c r="A6" s="23" t="s">
        <v>6</v>
      </c>
      <c r="B6" s="2">
        <v>5.55</v>
      </c>
      <c r="C6" s="3" t="s">
        <v>4</v>
      </c>
      <c r="D6" s="2">
        <v>5.98</v>
      </c>
      <c r="E6" s="6">
        <v>5.99</v>
      </c>
      <c r="F6" s="7" t="s">
        <v>4</v>
      </c>
      <c r="G6" s="6">
        <v>6.46</v>
      </c>
      <c r="H6" s="4">
        <v>6.47</v>
      </c>
      <c r="I6" s="5" t="s">
        <v>4</v>
      </c>
      <c r="J6" s="4">
        <v>6.69</v>
      </c>
      <c r="K6" s="8">
        <v>6.7</v>
      </c>
      <c r="L6" s="9" t="s">
        <v>4</v>
      </c>
      <c r="M6" s="8">
        <v>6.92</v>
      </c>
      <c r="N6" s="10">
        <v>6.93</v>
      </c>
      <c r="O6" s="11" t="s">
        <v>4</v>
      </c>
      <c r="P6" s="10">
        <v>7.17</v>
      </c>
      <c r="Q6" s="14">
        <v>7.18</v>
      </c>
      <c r="R6" s="15" t="s">
        <v>4</v>
      </c>
      <c r="S6" s="14">
        <v>7.42</v>
      </c>
      <c r="T6" s="16">
        <v>7.43</v>
      </c>
      <c r="U6" s="17" t="s">
        <v>4</v>
      </c>
      <c r="V6" s="16">
        <v>7.68</v>
      </c>
      <c r="W6" s="18">
        <v>7.69</v>
      </c>
      <c r="X6" s="19" t="s">
        <v>4</v>
      </c>
      <c r="Y6" s="18">
        <v>7.82</v>
      </c>
      <c r="Z6" s="12">
        <v>7.83</v>
      </c>
      <c r="AA6" s="13" t="s">
        <v>4</v>
      </c>
      <c r="AB6" s="12">
        <v>7.96</v>
      </c>
    </row>
    <row r="7" spans="1:28">
      <c r="A7" s="24" t="s">
        <v>7</v>
      </c>
      <c r="B7" s="2">
        <v>4.63</v>
      </c>
      <c r="C7" s="3" t="s">
        <v>4</v>
      </c>
      <c r="D7" s="2">
        <v>4.97</v>
      </c>
      <c r="E7" s="6">
        <v>4.9800000000000004</v>
      </c>
      <c r="F7" s="7" t="s">
        <v>4</v>
      </c>
      <c r="G7" s="6">
        <v>5.34</v>
      </c>
      <c r="H7" s="4">
        <v>5.35</v>
      </c>
      <c r="I7" s="5" t="s">
        <v>4</v>
      </c>
      <c r="J7" s="4">
        <v>5.53</v>
      </c>
      <c r="K7" s="8">
        <v>5.54</v>
      </c>
      <c r="L7" s="9" t="s">
        <v>4</v>
      </c>
      <c r="M7" s="8">
        <v>5.72</v>
      </c>
      <c r="N7" s="10">
        <v>5.73</v>
      </c>
      <c r="O7" s="11" t="s">
        <v>4</v>
      </c>
      <c r="P7" s="10">
        <v>5.92</v>
      </c>
      <c r="Q7" s="14">
        <v>5.93</v>
      </c>
      <c r="R7" s="15" t="s">
        <v>4</v>
      </c>
      <c r="S7" s="14">
        <v>6.13</v>
      </c>
      <c r="T7" s="16">
        <v>6.14</v>
      </c>
      <c r="U7" s="17" t="s">
        <v>4</v>
      </c>
      <c r="V7" s="16">
        <v>6.34</v>
      </c>
      <c r="W7" s="18">
        <v>6.35</v>
      </c>
      <c r="X7" s="19" t="s">
        <v>4</v>
      </c>
      <c r="Y7" s="18">
        <v>6.47</v>
      </c>
      <c r="Z7" s="12">
        <v>6.48</v>
      </c>
      <c r="AA7" s="13" t="s">
        <v>4</v>
      </c>
      <c r="AB7" s="12">
        <v>6.58</v>
      </c>
    </row>
    <row r="8" spans="1:28">
      <c r="A8" s="25" t="s">
        <v>8</v>
      </c>
      <c r="B8" s="2">
        <v>3.86</v>
      </c>
      <c r="C8" s="3" t="s">
        <v>4</v>
      </c>
      <c r="D8" s="2">
        <v>4.12</v>
      </c>
      <c r="E8" s="6">
        <v>4.13</v>
      </c>
      <c r="F8" s="7" t="s">
        <v>4</v>
      </c>
      <c r="G8" s="6">
        <v>4.41</v>
      </c>
      <c r="H8" s="4">
        <v>4.42</v>
      </c>
      <c r="I8" s="5" t="s">
        <v>4</v>
      </c>
      <c r="J8" s="4">
        <v>4.5599999999999996</v>
      </c>
      <c r="K8" s="8">
        <v>4.57</v>
      </c>
      <c r="L8" s="9" t="s">
        <v>4</v>
      </c>
      <c r="M8" s="8">
        <v>4.72</v>
      </c>
      <c r="N8" s="10">
        <v>4.7300000000000004</v>
      </c>
      <c r="O8" s="11" t="s">
        <v>4</v>
      </c>
      <c r="P8" s="10">
        <v>4.8899999999999997</v>
      </c>
      <c r="Q8" s="14">
        <v>4.9000000000000004</v>
      </c>
      <c r="R8" s="15" t="s">
        <v>4</v>
      </c>
      <c r="S8" s="14">
        <v>5.0599999999999996</v>
      </c>
      <c r="T8" s="16">
        <v>5.07</v>
      </c>
      <c r="U8" s="17" t="s">
        <v>4</v>
      </c>
      <c r="V8" s="16">
        <v>5.24</v>
      </c>
      <c r="W8" s="18">
        <v>5.25</v>
      </c>
      <c r="X8" s="19" t="s">
        <v>4</v>
      </c>
      <c r="Y8" s="18">
        <v>5.34</v>
      </c>
      <c r="Z8" s="12">
        <v>5.35</v>
      </c>
      <c r="AA8" s="13" t="s">
        <v>4</v>
      </c>
      <c r="AB8" s="12">
        <v>5.43</v>
      </c>
    </row>
    <row r="9" spans="1:28">
      <c r="A9" s="27" t="s">
        <v>9</v>
      </c>
      <c r="B9" s="2">
        <v>3.35</v>
      </c>
      <c r="C9" s="3" t="s">
        <v>4</v>
      </c>
      <c r="D9" s="2">
        <v>3.57</v>
      </c>
      <c r="E9" s="6">
        <v>3.58</v>
      </c>
      <c r="F9" s="7" t="s">
        <v>4</v>
      </c>
      <c r="G9" s="6">
        <v>3.83</v>
      </c>
      <c r="H9" s="4">
        <v>3.84</v>
      </c>
      <c r="I9" s="5" t="s">
        <v>4</v>
      </c>
      <c r="J9" s="4">
        <v>3.96</v>
      </c>
      <c r="K9" s="8">
        <v>3.97</v>
      </c>
      <c r="L9" s="9" t="s">
        <v>4</v>
      </c>
      <c r="M9" s="8">
        <v>4.0999999999999996</v>
      </c>
      <c r="N9" s="10">
        <v>4.1100000000000003</v>
      </c>
      <c r="O9" s="11" t="s">
        <v>4</v>
      </c>
      <c r="P9" s="10">
        <v>4.24</v>
      </c>
      <c r="Q9" s="14">
        <v>4.25</v>
      </c>
      <c r="R9" s="15" t="s">
        <v>4</v>
      </c>
      <c r="S9" s="14">
        <v>4.3899999999999997</v>
      </c>
      <c r="T9" s="16">
        <v>4.4000000000000004</v>
      </c>
      <c r="U9" s="17" t="s">
        <v>4</v>
      </c>
      <c r="V9" s="16">
        <v>4.55</v>
      </c>
      <c r="W9" s="18">
        <v>4.5599999999999996</v>
      </c>
      <c r="X9" s="19" t="s">
        <v>4</v>
      </c>
      <c r="Y9" s="18">
        <v>4.63</v>
      </c>
      <c r="Z9" s="12">
        <v>4.6399999999999997</v>
      </c>
      <c r="AA9" s="13" t="s">
        <v>4</v>
      </c>
      <c r="AB9" s="12">
        <v>4.71</v>
      </c>
    </row>
    <row r="10" spans="1:28">
      <c r="A10" s="26" t="s">
        <v>10</v>
      </c>
      <c r="B10" s="2">
        <v>2.92</v>
      </c>
      <c r="C10" s="3" t="s">
        <v>4</v>
      </c>
      <c r="D10" s="2">
        <v>3.11</v>
      </c>
      <c r="E10" s="6">
        <v>3.12</v>
      </c>
      <c r="F10" s="7" t="s">
        <v>4</v>
      </c>
      <c r="G10" s="6">
        <v>3.33</v>
      </c>
      <c r="H10" s="4">
        <v>3.34</v>
      </c>
      <c r="I10" s="5" t="s">
        <v>4</v>
      </c>
      <c r="J10" s="4">
        <v>3.45</v>
      </c>
      <c r="K10" s="8">
        <v>3.46</v>
      </c>
      <c r="L10" s="9" t="s">
        <v>4</v>
      </c>
      <c r="M10" s="8">
        <v>3.57</v>
      </c>
      <c r="N10" s="10">
        <v>3.58</v>
      </c>
      <c r="O10" s="11" t="s">
        <v>4</v>
      </c>
      <c r="P10" s="10">
        <v>3.7</v>
      </c>
      <c r="Q10" s="14">
        <v>3.71</v>
      </c>
      <c r="R10" s="15" t="s">
        <v>4</v>
      </c>
      <c r="S10" s="14">
        <v>3.83</v>
      </c>
      <c r="T10" s="16">
        <v>3.84</v>
      </c>
      <c r="U10" s="17" t="s">
        <v>4</v>
      </c>
      <c r="V10" s="16">
        <v>3.96</v>
      </c>
      <c r="W10" s="18">
        <v>3.97</v>
      </c>
      <c r="X10" s="19" t="s">
        <v>4</v>
      </c>
      <c r="Y10" s="18">
        <v>4.04</v>
      </c>
      <c r="Z10" s="12">
        <v>4.05</v>
      </c>
      <c r="AA10" s="13" t="s">
        <v>4</v>
      </c>
      <c r="AB10" s="12">
        <v>4.1100000000000003</v>
      </c>
    </row>
    <row r="11" spans="1:28">
      <c r="A11" s="28" t="s">
        <v>11</v>
      </c>
      <c r="B11" s="2">
        <v>2.4300000000000002</v>
      </c>
      <c r="C11" s="3" t="s">
        <v>4</v>
      </c>
      <c r="D11" s="2">
        <v>2.58</v>
      </c>
      <c r="E11" s="6">
        <v>2.59</v>
      </c>
      <c r="F11" s="7" t="s">
        <v>4</v>
      </c>
      <c r="G11" s="6">
        <v>2.75</v>
      </c>
      <c r="H11" s="4">
        <v>2.76</v>
      </c>
      <c r="I11" s="5" t="s">
        <v>4</v>
      </c>
      <c r="J11" s="4">
        <v>2.84</v>
      </c>
      <c r="K11" s="8">
        <v>2.85</v>
      </c>
      <c r="L11" s="9" t="s">
        <v>4</v>
      </c>
      <c r="M11" s="8">
        <v>2.94</v>
      </c>
      <c r="N11" s="10">
        <v>2.95</v>
      </c>
      <c r="O11" s="11" t="s">
        <v>4</v>
      </c>
      <c r="P11" s="10">
        <v>3.05</v>
      </c>
      <c r="Q11" s="14">
        <v>3.06</v>
      </c>
      <c r="R11" s="15" t="s">
        <v>4</v>
      </c>
      <c r="S11" s="14">
        <v>3.15</v>
      </c>
      <c r="T11" s="16">
        <v>3.16</v>
      </c>
      <c r="U11" s="17" t="s">
        <v>4</v>
      </c>
      <c r="V11" s="16">
        <v>3.22</v>
      </c>
      <c r="W11" s="18">
        <v>3.23</v>
      </c>
      <c r="X11" s="19" t="s">
        <v>4</v>
      </c>
      <c r="Y11" s="18">
        <v>3.27</v>
      </c>
      <c r="Z11" s="1"/>
    </row>
    <row r="12" spans="1:28">
      <c r="A12" s="29" t="s">
        <v>12</v>
      </c>
      <c r="B12" s="2">
        <v>2.11</v>
      </c>
      <c r="C12" s="3" t="s">
        <v>4</v>
      </c>
      <c r="D12" s="2">
        <v>2.23</v>
      </c>
      <c r="E12" s="6">
        <v>2.2400000000000002</v>
      </c>
      <c r="F12" s="7" t="s">
        <v>4</v>
      </c>
      <c r="G12" s="6">
        <v>2.36</v>
      </c>
      <c r="H12" s="4">
        <v>2.37</v>
      </c>
      <c r="I12" s="5" t="s">
        <v>4</v>
      </c>
      <c r="J12" s="4">
        <v>2.44</v>
      </c>
      <c r="K12" s="8">
        <v>2.4500000000000002</v>
      </c>
      <c r="L12" s="9" t="s">
        <v>4</v>
      </c>
      <c r="M12" s="8">
        <v>2.5299999999999998</v>
      </c>
      <c r="N12" s="10">
        <v>2.5299999999999998</v>
      </c>
      <c r="O12" s="11" t="s">
        <v>4</v>
      </c>
      <c r="P12" s="10">
        <v>2.62</v>
      </c>
      <c r="Q12" s="14">
        <v>2.63</v>
      </c>
      <c r="R12" s="15" t="s">
        <v>4</v>
      </c>
      <c r="S12" s="14">
        <v>2.71</v>
      </c>
      <c r="T12" s="16">
        <v>2.72</v>
      </c>
      <c r="U12" s="17" t="s">
        <v>4</v>
      </c>
      <c r="V12" s="16">
        <v>2.77</v>
      </c>
      <c r="W12" s="18">
        <v>2.78</v>
      </c>
      <c r="X12" s="19" t="s">
        <v>4</v>
      </c>
      <c r="Y12" s="18">
        <v>2.82</v>
      </c>
      <c r="Z12" s="1"/>
    </row>
    <row r="13" spans="1:28">
      <c r="A13" s="30" t="s">
        <v>13</v>
      </c>
      <c r="B13" s="2">
        <v>1.87</v>
      </c>
      <c r="C13" s="3" t="s">
        <v>4</v>
      </c>
      <c r="D13" s="2">
        <v>1.97</v>
      </c>
      <c r="E13" s="6">
        <v>1.98</v>
      </c>
      <c r="F13" s="7" t="s">
        <v>4</v>
      </c>
      <c r="G13" s="6">
        <v>2.09</v>
      </c>
      <c r="H13" s="4">
        <v>2.1</v>
      </c>
      <c r="I13" s="5" t="s">
        <v>4</v>
      </c>
      <c r="J13" s="4">
        <v>2.16</v>
      </c>
      <c r="K13" s="8">
        <v>2.17</v>
      </c>
      <c r="L13" s="9" t="s">
        <v>4</v>
      </c>
      <c r="M13" s="8">
        <v>2.2400000000000002</v>
      </c>
      <c r="N13" s="10">
        <v>2.25</v>
      </c>
      <c r="O13" s="11" t="s">
        <v>4</v>
      </c>
      <c r="P13" s="10">
        <v>2.3199999999999998</v>
      </c>
      <c r="Q13" s="14">
        <v>2.33</v>
      </c>
      <c r="R13" s="15" t="s">
        <v>4</v>
      </c>
      <c r="S13" s="14">
        <v>2.4</v>
      </c>
      <c r="T13" s="16">
        <v>2.41</v>
      </c>
      <c r="U13" s="17" t="s">
        <v>4</v>
      </c>
      <c r="V13" s="16">
        <v>2.4500000000000002</v>
      </c>
      <c r="W13" s="18">
        <v>2.46</v>
      </c>
      <c r="X13" s="19" t="s">
        <v>4</v>
      </c>
      <c r="Y13" s="18">
        <v>2.5</v>
      </c>
      <c r="Z13" s="1"/>
    </row>
    <row r="14" spans="1:28">
      <c r="A14" s="22" t="s">
        <v>14</v>
      </c>
      <c r="B14" s="2">
        <v>1.47</v>
      </c>
      <c r="C14" s="3" t="s">
        <v>4</v>
      </c>
      <c r="D14" s="2">
        <v>1.54</v>
      </c>
      <c r="E14" s="6">
        <v>1.55</v>
      </c>
      <c r="F14" s="7" t="s">
        <v>4</v>
      </c>
      <c r="G14" s="6">
        <v>1.62</v>
      </c>
      <c r="H14" s="4">
        <v>1.63</v>
      </c>
      <c r="I14" s="5" t="s">
        <v>4</v>
      </c>
      <c r="J14" s="4">
        <v>1.67</v>
      </c>
      <c r="K14" s="8">
        <v>1.68</v>
      </c>
      <c r="L14" s="9" t="s">
        <v>4</v>
      </c>
      <c r="M14" s="8">
        <v>1.7</v>
      </c>
      <c r="N14" s="10">
        <v>1.71</v>
      </c>
      <c r="O14" s="11" t="s">
        <v>4</v>
      </c>
      <c r="P14" s="10">
        <v>1.73</v>
      </c>
      <c r="Q14" s="1"/>
    </row>
    <row r="15" spans="1:28">
      <c r="A15" s="23" t="s">
        <v>15</v>
      </c>
      <c r="B15" s="2">
        <v>1.28</v>
      </c>
      <c r="C15" s="3" t="s">
        <v>4</v>
      </c>
      <c r="D15" s="2">
        <v>1.34</v>
      </c>
      <c r="E15" s="6">
        <v>1.35</v>
      </c>
      <c r="F15" s="7" t="s">
        <v>4</v>
      </c>
      <c r="G15" s="6">
        <v>1.41</v>
      </c>
      <c r="H15" s="4">
        <v>1.42</v>
      </c>
      <c r="I15" s="5" t="s">
        <v>4</v>
      </c>
      <c r="J15" s="4">
        <v>1.45</v>
      </c>
      <c r="K15" s="8">
        <v>1.46</v>
      </c>
      <c r="L15" s="9" t="s">
        <v>4</v>
      </c>
      <c r="M15" s="8">
        <v>1.48</v>
      </c>
      <c r="N15" s="10">
        <v>1.49</v>
      </c>
      <c r="O15" s="11" t="s">
        <v>4</v>
      </c>
      <c r="P15" s="10">
        <v>1.5</v>
      </c>
      <c r="Q15" s="1"/>
    </row>
    <row r="16" spans="1:28">
      <c r="A16" s="24" t="s">
        <v>16</v>
      </c>
      <c r="B16" s="2">
        <v>1.1100000000000001</v>
      </c>
      <c r="C16" s="3" t="s">
        <v>4</v>
      </c>
      <c r="D16" s="2">
        <v>1.1599999999999999</v>
      </c>
      <c r="E16" s="6">
        <v>1.17</v>
      </c>
      <c r="F16" s="7" t="s">
        <v>4</v>
      </c>
      <c r="G16" s="6">
        <v>1.22</v>
      </c>
      <c r="H16" s="4">
        <v>1.23</v>
      </c>
      <c r="I16" s="5" t="s">
        <v>4</v>
      </c>
      <c r="J16" s="4">
        <v>1.25</v>
      </c>
      <c r="K16" s="8">
        <v>1.26</v>
      </c>
      <c r="L16" s="9" t="s">
        <v>4</v>
      </c>
      <c r="M16" s="8">
        <v>1.28</v>
      </c>
      <c r="N16" s="10">
        <v>1.29</v>
      </c>
      <c r="O16" s="11" t="s">
        <v>4</v>
      </c>
      <c r="P16" s="10">
        <v>1.3</v>
      </c>
      <c r="Q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76"/>
  <sheetViews>
    <sheetView topLeftCell="A78" workbookViewId="0">
      <selection activeCell="A5" sqref="A5:F80"/>
    </sheetView>
  </sheetViews>
  <sheetFormatPr defaultRowHeight="15"/>
  <cols>
    <col min="1" max="1" width="50.140625" style="50" bestFit="1" customWidth="1"/>
    <col min="2" max="2" width="16.28515625" bestFit="1" customWidth="1"/>
    <col min="3" max="6" width="5" bestFit="1" customWidth="1"/>
    <col min="7" max="7" width="7.28515625" hidden="1" customWidth="1"/>
    <col min="8" max="8" width="7.7109375" bestFit="1" customWidth="1"/>
    <col min="9" max="9" width="5" bestFit="1" customWidth="1"/>
    <col min="10" max="10" width="6" bestFit="1" customWidth="1"/>
    <col min="11" max="11" width="7.140625" bestFit="1" customWidth="1"/>
    <col min="12" max="14" width="5" bestFit="1" customWidth="1"/>
    <col min="15" max="15" width="7.7109375" bestFit="1" customWidth="1"/>
    <col min="16" max="17" width="6" bestFit="1" customWidth="1"/>
    <col min="18" max="18" width="7" bestFit="1" customWidth="1"/>
    <col min="19" max="19" width="8.28515625" bestFit="1" customWidth="1"/>
    <col min="21" max="21" width="12.140625" bestFit="1" customWidth="1"/>
  </cols>
  <sheetData>
    <row r="3" spans="1:7">
      <c r="A3" s="48" t="s">
        <v>298</v>
      </c>
      <c r="B3" s="46" t="s">
        <v>297</v>
      </c>
    </row>
    <row r="4" spans="1:7">
      <c r="A4" s="48" t="s">
        <v>295</v>
      </c>
      <c r="B4" t="s">
        <v>14</v>
      </c>
      <c r="C4" t="s">
        <v>13</v>
      </c>
      <c r="D4" t="s">
        <v>12</v>
      </c>
      <c r="E4" t="s">
        <v>11</v>
      </c>
      <c r="F4" t="s">
        <v>10</v>
      </c>
      <c r="G4" t="s">
        <v>296</v>
      </c>
    </row>
    <row r="5" spans="1:7">
      <c r="A5" s="49" t="s">
        <v>134</v>
      </c>
      <c r="B5" s="47"/>
      <c r="C5" s="47">
        <v>2.2999999999999998</v>
      </c>
      <c r="D5" s="47"/>
      <c r="E5" s="47"/>
      <c r="F5" s="47"/>
      <c r="G5" s="47"/>
    </row>
    <row r="6" spans="1:7">
      <c r="A6" s="49" t="s">
        <v>146</v>
      </c>
      <c r="B6" s="47"/>
      <c r="C6" s="47">
        <v>2.76</v>
      </c>
      <c r="D6" s="47"/>
      <c r="E6" s="47">
        <v>3.31</v>
      </c>
      <c r="F6" s="47">
        <v>3.84</v>
      </c>
      <c r="G6" s="47"/>
    </row>
    <row r="7" spans="1:7" ht="30">
      <c r="A7" s="49" t="s">
        <v>62</v>
      </c>
      <c r="B7" s="47"/>
      <c r="C7" s="47">
        <v>2.84</v>
      </c>
      <c r="D7" s="47"/>
      <c r="E7" s="47">
        <v>3.45</v>
      </c>
      <c r="F7" s="47">
        <v>4.07</v>
      </c>
      <c r="G7" s="47"/>
    </row>
    <row r="8" spans="1:7">
      <c r="A8" s="49" t="s">
        <v>61</v>
      </c>
      <c r="B8" s="47"/>
      <c r="C8" s="47">
        <v>2.78</v>
      </c>
      <c r="D8" s="47"/>
      <c r="E8" s="47">
        <v>3.34</v>
      </c>
      <c r="F8" s="47">
        <v>3.96</v>
      </c>
      <c r="G8" s="47"/>
    </row>
    <row r="9" spans="1:7">
      <c r="A9" s="49" t="s">
        <v>152</v>
      </c>
      <c r="B9" s="47"/>
      <c r="C9" s="47"/>
      <c r="D9" s="47"/>
      <c r="E9" s="47">
        <v>3.31</v>
      </c>
      <c r="F9" s="47">
        <v>3.84</v>
      </c>
      <c r="G9" s="47"/>
    </row>
    <row r="10" spans="1:7">
      <c r="A10" s="49" t="s">
        <v>60</v>
      </c>
      <c r="B10" s="47"/>
      <c r="C10" s="47">
        <v>2.76</v>
      </c>
      <c r="D10" s="47"/>
      <c r="E10" s="47">
        <v>3.31</v>
      </c>
      <c r="F10" s="47">
        <v>3.84</v>
      </c>
      <c r="G10" s="47"/>
    </row>
    <row r="11" spans="1:7" ht="30">
      <c r="A11" s="49" t="s">
        <v>143</v>
      </c>
      <c r="B11" s="47"/>
      <c r="C11" s="47">
        <v>2.82</v>
      </c>
      <c r="D11" s="47"/>
      <c r="E11" s="47">
        <v>3.39</v>
      </c>
      <c r="F11" s="47">
        <v>4.05</v>
      </c>
      <c r="G11" s="47"/>
    </row>
    <row r="12" spans="1:7" ht="30">
      <c r="A12" s="49" t="s">
        <v>145</v>
      </c>
      <c r="B12" s="47"/>
      <c r="C12" s="47">
        <v>2.83</v>
      </c>
      <c r="D12" s="47"/>
      <c r="E12" s="47">
        <v>3.41</v>
      </c>
      <c r="F12" s="47">
        <v>4.09</v>
      </c>
      <c r="G12" s="47"/>
    </row>
    <row r="13" spans="1:7" ht="30">
      <c r="A13" s="49" t="s">
        <v>144</v>
      </c>
      <c r="B13" s="47"/>
      <c r="C13" s="47">
        <v>2.84</v>
      </c>
      <c r="D13" s="47"/>
      <c r="E13" s="47">
        <v>3.43</v>
      </c>
      <c r="F13" s="47">
        <v>4.1500000000000004</v>
      </c>
      <c r="G13" s="47"/>
    </row>
    <row r="14" spans="1:7" ht="45">
      <c r="A14" s="49" t="s">
        <v>141</v>
      </c>
      <c r="B14" s="47"/>
      <c r="C14" s="47">
        <v>2.84</v>
      </c>
      <c r="D14" s="47"/>
      <c r="E14" s="47">
        <v>3.45</v>
      </c>
      <c r="F14" s="47">
        <v>4.07</v>
      </c>
      <c r="G14" s="47"/>
    </row>
    <row r="15" spans="1:7" ht="30">
      <c r="A15" s="49" t="s">
        <v>142</v>
      </c>
      <c r="B15" s="47"/>
      <c r="C15" s="47">
        <v>2.75</v>
      </c>
      <c r="D15" s="47"/>
      <c r="E15" s="47">
        <v>3.33</v>
      </c>
      <c r="F15" s="47">
        <v>3.9</v>
      </c>
      <c r="G15" s="47"/>
    </row>
    <row r="16" spans="1:7" ht="30">
      <c r="A16" s="49" t="s">
        <v>151</v>
      </c>
      <c r="B16" s="47"/>
      <c r="C16" s="47"/>
      <c r="D16" s="47"/>
      <c r="E16" s="47"/>
      <c r="F16" s="47">
        <v>3.99</v>
      </c>
      <c r="G16" s="47"/>
    </row>
    <row r="17" spans="1:7" ht="30">
      <c r="A17" s="49" t="s">
        <v>136</v>
      </c>
      <c r="B17" s="47"/>
      <c r="C17" s="47"/>
      <c r="D17" s="47"/>
      <c r="E17" s="47"/>
      <c r="F17" s="47">
        <v>3.84</v>
      </c>
      <c r="G17" s="47"/>
    </row>
    <row r="18" spans="1:7">
      <c r="A18" s="49" t="s">
        <v>86</v>
      </c>
      <c r="B18" s="47"/>
      <c r="C18" s="47">
        <v>2.76</v>
      </c>
      <c r="D18" s="47"/>
      <c r="E18" s="47">
        <v>3.31</v>
      </c>
      <c r="F18" s="47">
        <v>3.84</v>
      </c>
      <c r="G18" s="47"/>
    </row>
    <row r="19" spans="1:7">
      <c r="A19" s="49" t="s">
        <v>147</v>
      </c>
      <c r="B19" s="47"/>
      <c r="C19" s="47">
        <v>2.59</v>
      </c>
      <c r="D19" s="47"/>
      <c r="E19" s="47">
        <v>2.76</v>
      </c>
      <c r="F19" s="47"/>
      <c r="G19" s="47"/>
    </row>
    <row r="20" spans="1:7">
      <c r="A20" s="49" t="s">
        <v>140</v>
      </c>
      <c r="B20" s="47"/>
      <c r="C20" s="47">
        <v>2.76</v>
      </c>
      <c r="D20" s="47"/>
      <c r="E20" s="47"/>
      <c r="F20" s="47"/>
      <c r="G20" s="47"/>
    </row>
    <row r="21" spans="1:7">
      <c r="A21" s="49" t="s">
        <v>131</v>
      </c>
      <c r="B21" s="47"/>
      <c r="C21" s="47">
        <v>2.76</v>
      </c>
      <c r="D21" s="47"/>
      <c r="E21" s="47"/>
      <c r="F21" s="47"/>
      <c r="G21" s="47"/>
    </row>
    <row r="22" spans="1:7">
      <c r="A22" s="49" t="s">
        <v>129</v>
      </c>
      <c r="B22" s="47"/>
      <c r="C22" s="47">
        <v>2.59</v>
      </c>
      <c r="D22" s="47"/>
      <c r="E22" s="47"/>
      <c r="F22" s="47"/>
      <c r="G22" s="47"/>
    </row>
    <row r="23" spans="1:7">
      <c r="A23" s="49" t="s">
        <v>84</v>
      </c>
      <c r="B23" s="47"/>
      <c r="C23" s="47">
        <v>3.17</v>
      </c>
      <c r="D23" s="47"/>
      <c r="E23" s="47">
        <v>3.17</v>
      </c>
      <c r="F23" s="47">
        <v>3.84</v>
      </c>
      <c r="G23" s="47"/>
    </row>
    <row r="24" spans="1:7" ht="30">
      <c r="A24" s="49" t="s">
        <v>85</v>
      </c>
      <c r="B24" s="47"/>
      <c r="C24" s="47">
        <v>3.3</v>
      </c>
      <c r="D24" s="47"/>
      <c r="E24" s="47">
        <v>3.3</v>
      </c>
      <c r="F24" s="47">
        <v>3.99</v>
      </c>
      <c r="G24" s="47"/>
    </row>
    <row r="25" spans="1:7">
      <c r="A25" s="49" t="s">
        <v>74</v>
      </c>
      <c r="B25" s="47"/>
      <c r="C25" s="47">
        <v>2.76</v>
      </c>
      <c r="D25" s="47">
        <v>2.76</v>
      </c>
      <c r="E25" s="47">
        <v>3.31</v>
      </c>
      <c r="F25" s="47">
        <v>3.84</v>
      </c>
      <c r="G25" s="47"/>
    </row>
    <row r="26" spans="1:7" ht="30">
      <c r="A26" s="49" t="s">
        <v>75</v>
      </c>
      <c r="B26" s="47"/>
      <c r="C26" s="47">
        <v>2.81</v>
      </c>
      <c r="D26" s="47">
        <v>2.81</v>
      </c>
      <c r="E26" s="47">
        <v>3.43</v>
      </c>
      <c r="F26" s="47">
        <v>3.99</v>
      </c>
      <c r="G26" s="47"/>
    </row>
    <row r="27" spans="1:7" ht="30">
      <c r="A27" s="49" t="s">
        <v>77</v>
      </c>
      <c r="B27" s="47"/>
      <c r="C27" s="47">
        <v>2.84</v>
      </c>
      <c r="D27" s="47">
        <v>2.84</v>
      </c>
      <c r="E27" s="47">
        <v>3.45</v>
      </c>
      <c r="F27" s="47">
        <v>4.07</v>
      </c>
      <c r="G27" s="47"/>
    </row>
    <row r="28" spans="1:7">
      <c r="A28" s="49" t="s">
        <v>76</v>
      </c>
      <c r="B28" s="47"/>
      <c r="C28" s="47">
        <v>2.78</v>
      </c>
      <c r="D28" s="47">
        <v>2.78</v>
      </c>
      <c r="E28" s="47">
        <v>3.34</v>
      </c>
      <c r="F28" s="47">
        <v>3.96</v>
      </c>
      <c r="G28" s="47"/>
    </row>
    <row r="29" spans="1:7">
      <c r="A29" s="49" t="s">
        <v>67</v>
      </c>
      <c r="B29" s="47"/>
      <c r="C29" s="47"/>
      <c r="D29" s="47"/>
      <c r="E29" s="47"/>
      <c r="F29" s="47">
        <v>3.9</v>
      </c>
      <c r="G29" s="47"/>
    </row>
    <row r="30" spans="1:7" ht="30">
      <c r="A30" s="49" t="s">
        <v>69</v>
      </c>
      <c r="B30" s="47"/>
      <c r="C30" s="47"/>
      <c r="D30" s="47"/>
      <c r="E30" s="47"/>
      <c r="F30" s="47">
        <v>4.0599999999999996</v>
      </c>
      <c r="G30" s="47"/>
    </row>
    <row r="31" spans="1:7">
      <c r="A31" s="49" t="s">
        <v>63</v>
      </c>
      <c r="B31" s="47"/>
      <c r="C31" s="47">
        <v>2.76</v>
      </c>
      <c r="D31" s="47">
        <v>2.76</v>
      </c>
      <c r="E31" s="47">
        <v>3.31</v>
      </c>
      <c r="F31" s="47">
        <v>3.84</v>
      </c>
      <c r="G31" s="47"/>
    </row>
    <row r="32" spans="1:7" ht="30">
      <c r="A32" s="49" t="s">
        <v>64</v>
      </c>
      <c r="B32" s="47"/>
      <c r="C32" s="47">
        <v>2.81</v>
      </c>
      <c r="D32" s="47">
        <v>2.81</v>
      </c>
      <c r="E32" s="47">
        <v>3.43</v>
      </c>
      <c r="F32" s="47">
        <v>3.99</v>
      </c>
      <c r="G32" s="47"/>
    </row>
    <row r="33" spans="1:7" ht="30">
      <c r="A33" s="49" t="s">
        <v>66</v>
      </c>
      <c r="B33" s="47"/>
      <c r="C33" s="47">
        <v>2.84</v>
      </c>
      <c r="D33" s="47">
        <v>2.84</v>
      </c>
      <c r="E33" s="47">
        <v>3.45</v>
      </c>
      <c r="F33" s="47">
        <v>4.07</v>
      </c>
      <c r="G33" s="47"/>
    </row>
    <row r="34" spans="1:7">
      <c r="A34" s="49" t="s">
        <v>65</v>
      </c>
      <c r="B34" s="47"/>
      <c r="C34" s="47">
        <v>2.78</v>
      </c>
      <c r="D34" s="47">
        <v>2.78</v>
      </c>
      <c r="E34" s="47">
        <v>3.34</v>
      </c>
      <c r="F34" s="47">
        <v>3.96</v>
      </c>
      <c r="G34" s="47"/>
    </row>
    <row r="35" spans="1:7">
      <c r="A35" s="49" t="s">
        <v>47</v>
      </c>
      <c r="B35" s="47"/>
      <c r="C35" s="47">
        <v>2.84</v>
      </c>
      <c r="D35" s="47">
        <v>2.84</v>
      </c>
      <c r="E35" s="47">
        <v>3.43</v>
      </c>
      <c r="F35" s="47">
        <v>3.99</v>
      </c>
      <c r="G35" s="47"/>
    </row>
    <row r="36" spans="1:7">
      <c r="A36" s="49" t="s">
        <v>51</v>
      </c>
      <c r="B36" s="47"/>
      <c r="C36" s="47">
        <v>2.84</v>
      </c>
      <c r="D36" s="47"/>
      <c r="E36" s="47">
        <v>3.45</v>
      </c>
      <c r="F36" s="47">
        <v>4.07</v>
      </c>
      <c r="G36" s="47"/>
    </row>
    <row r="37" spans="1:7" ht="45">
      <c r="A37" s="49" t="s">
        <v>71</v>
      </c>
      <c r="B37" s="47"/>
      <c r="C37" s="47"/>
      <c r="D37" s="47"/>
      <c r="E37" s="47"/>
      <c r="F37" s="47">
        <v>3.96</v>
      </c>
      <c r="G37" s="47"/>
    </row>
    <row r="38" spans="1:7" ht="45">
      <c r="A38" s="49" t="s">
        <v>73</v>
      </c>
      <c r="B38" s="47"/>
      <c r="C38" s="47"/>
      <c r="D38" s="47"/>
      <c r="E38" s="47"/>
      <c r="F38" s="47">
        <v>4.12</v>
      </c>
      <c r="G38" s="47"/>
    </row>
    <row r="39" spans="1:7" ht="30">
      <c r="A39" s="49" t="s">
        <v>48</v>
      </c>
      <c r="B39" s="47"/>
      <c r="C39" s="47">
        <v>2.78</v>
      </c>
      <c r="D39" s="47">
        <v>2.78</v>
      </c>
      <c r="E39" s="47">
        <v>3.39</v>
      </c>
      <c r="F39" s="47">
        <v>4.05</v>
      </c>
      <c r="G39" s="47"/>
    </row>
    <row r="40" spans="1:7" ht="30">
      <c r="A40" s="49" t="s">
        <v>52</v>
      </c>
      <c r="B40" s="47"/>
      <c r="C40" s="47"/>
      <c r="D40" s="47"/>
      <c r="E40" s="47">
        <v>3.41</v>
      </c>
      <c r="F40" s="47">
        <v>4.1100000000000003</v>
      </c>
      <c r="G40" s="47"/>
    </row>
    <row r="41" spans="1:7" ht="30">
      <c r="A41" s="49" t="s">
        <v>49</v>
      </c>
      <c r="B41" s="47"/>
      <c r="C41" s="47">
        <v>2.79</v>
      </c>
      <c r="D41" s="47">
        <v>2.79</v>
      </c>
      <c r="E41" s="47">
        <v>3.41</v>
      </c>
      <c r="F41" s="47">
        <v>4.09</v>
      </c>
      <c r="G41" s="47"/>
    </row>
    <row r="42" spans="1:7" ht="30">
      <c r="A42" s="49" t="s">
        <v>148</v>
      </c>
      <c r="B42" s="47"/>
      <c r="C42" s="47"/>
      <c r="D42" s="47"/>
      <c r="E42" s="47">
        <v>3.43</v>
      </c>
      <c r="F42" s="47">
        <v>4.18</v>
      </c>
      <c r="G42" s="47"/>
    </row>
    <row r="43" spans="1:7" ht="30">
      <c r="A43" s="49" t="s">
        <v>50</v>
      </c>
      <c r="B43" s="47"/>
      <c r="C43" s="47">
        <v>2.8</v>
      </c>
      <c r="D43" s="47">
        <v>2.8</v>
      </c>
      <c r="E43" s="47">
        <v>3.43</v>
      </c>
      <c r="F43" s="47">
        <v>4.1500000000000004</v>
      </c>
      <c r="G43" s="47"/>
    </row>
    <row r="44" spans="1:7" ht="30">
      <c r="A44" s="49" t="s">
        <v>53</v>
      </c>
      <c r="B44" s="47"/>
      <c r="C44" s="47"/>
      <c r="D44" s="47"/>
      <c r="E44" s="47">
        <v>3.45</v>
      </c>
      <c r="F44" s="47">
        <v>4.2300000000000004</v>
      </c>
      <c r="G44" s="47"/>
    </row>
    <row r="45" spans="1:7">
      <c r="A45" s="49" t="s">
        <v>54</v>
      </c>
      <c r="B45" s="47"/>
      <c r="C45" s="47">
        <v>2.7</v>
      </c>
      <c r="D45" s="47">
        <v>2.7</v>
      </c>
      <c r="E45" s="47">
        <v>3.25</v>
      </c>
      <c r="F45" s="47">
        <v>3.78</v>
      </c>
      <c r="G45" s="47"/>
    </row>
    <row r="46" spans="1:7" ht="30">
      <c r="A46" s="49" t="s">
        <v>55</v>
      </c>
      <c r="B46" s="47"/>
      <c r="C46" s="47">
        <v>2.75</v>
      </c>
      <c r="D46" s="47">
        <v>2.75</v>
      </c>
      <c r="E46" s="47">
        <v>3.33</v>
      </c>
      <c r="F46" s="47">
        <v>3.9</v>
      </c>
      <c r="G46" s="47"/>
    </row>
    <row r="47" spans="1:7">
      <c r="A47" s="49" t="s">
        <v>56</v>
      </c>
      <c r="B47" s="47"/>
      <c r="C47" s="47">
        <v>2.76</v>
      </c>
      <c r="D47" s="47"/>
      <c r="E47" s="47">
        <v>3.31</v>
      </c>
      <c r="F47" s="47">
        <v>3.84</v>
      </c>
      <c r="G47" s="47"/>
    </row>
    <row r="48" spans="1:7" ht="30">
      <c r="A48" s="49" t="s">
        <v>59</v>
      </c>
      <c r="B48" s="47"/>
      <c r="C48" s="47"/>
      <c r="D48" s="47"/>
      <c r="E48" s="47">
        <v>3.45</v>
      </c>
      <c r="F48" s="47">
        <v>4.07</v>
      </c>
      <c r="G48" s="47"/>
    </row>
    <row r="49" spans="1:7" ht="30">
      <c r="A49" s="49" t="s">
        <v>57</v>
      </c>
      <c r="B49" s="47"/>
      <c r="C49" s="47"/>
      <c r="D49" s="47"/>
      <c r="E49" s="47">
        <v>3.43</v>
      </c>
      <c r="F49" s="47">
        <v>3.99</v>
      </c>
      <c r="G49" s="47"/>
    </row>
    <row r="50" spans="1:7" ht="30">
      <c r="A50" s="49" t="s">
        <v>58</v>
      </c>
      <c r="B50" s="47"/>
      <c r="C50" s="47"/>
      <c r="D50" s="47"/>
      <c r="E50" s="47">
        <v>3.34</v>
      </c>
      <c r="F50" s="47">
        <v>3.96</v>
      </c>
      <c r="G50" s="47"/>
    </row>
    <row r="51" spans="1:7" ht="45">
      <c r="A51" s="49" t="s">
        <v>82</v>
      </c>
      <c r="B51" s="47"/>
      <c r="C51" s="47">
        <v>2.76</v>
      </c>
      <c r="D51" s="47"/>
      <c r="E51" s="47">
        <v>3.31</v>
      </c>
      <c r="F51" s="47">
        <v>3.84</v>
      </c>
      <c r="G51" s="47"/>
    </row>
    <row r="52" spans="1:7" ht="45">
      <c r="A52" s="49" t="s">
        <v>83</v>
      </c>
      <c r="B52" s="47"/>
      <c r="C52" s="47">
        <v>2.81</v>
      </c>
      <c r="D52" s="47"/>
      <c r="E52" s="47">
        <v>3.43</v>
      </c>
      <c r="F52" s="47">
        <v>3.99</v>
      </c>
      <c r="G52" s="47"/>
    </row>
    <row r="53" spans="1:7">
      <c r="A53" s="49" t="s">
        <v>78</v>
      </c>
      <c r="B53" s="47"/>
      <c r="C53" s="47">
        <v>2.76</v>
      </c>
      <c r="D53" s="47">
        <v>2.76</v>
      </c>
      <c r="E53" s="47">
        <v>3.31</v>
      </c>
      <c r="F53" s="47">
        <v>3.84</v>
      </c>
      <c r="G53" s="47"/>
    </row>
    <row r="54" spans="1:7" ht="30">
      <c r="A54" s="49" t="s">
        <v>79</v>
      </c>
      <c r="B54" s="47"/>
      <c r="C54" s="47"/>
      <c r="D54" s="47">
        <v>2.78</v>
      </c>
      <c r="E54" s="47">
        <v>3.34</v>
      </c>
      <c r="F54" s="47">
        <v>3.96</v>
      </c>
      <c r="G54" s="47"/>
    </row>
    <row r="55" spans="1:7">
      <c r="A55" s="49" t="s">
        <v>132</v>
      </c>
      <c r="B55" s="47"/>
      <c r="C55" s="47">
        <v>2.2999999999999998</v>
      </c>
      <c r="D55" s="47"/>
      <c r="E55" s="47"/>
      <c r="F55" s="47"/>
      <c r="G55" s="47"/>
    </row>
    <row r="56" spans="1:7">
      <c r="A56" s="49" t="s">
        <v>80</v>
      </c>
      <c r="B56" s="47">
        <v>2.1</v>
      </c>
      <c r="C56" s="47">
        <v>2.1</v>
      </c>
      <c r="D56" s="47"/>
      <c r="E56" s="47"/>
      <c r="F56" s="47"/>
      <c r="G56" s="47"/>
    </row>
    <row r="57" spans="1:7">
      <c r="A57" s="49" t="s">
        <v>81</v>
      </c>
      <c r="B57" s="47">
        <v>2.2000000000000002</v>
      </c>
      <c r="C57" s="47">
        <v>2.2000000000000002</v>
      </c>
      <c r="D57" s="47"/>
      <c r="E57" s="47"/>
      <c r="F57" s="47"/>
      <c r="G57" s="47"/>
    </row>
    <row r="58" spans="1:7" ht="30">
      <c r="A58" s="49" t="s">
        <v>127</v>
      </c>
      <c r="B58" s="47"/>
      <c r="C58" s="47">
        <v>2.58</v>
      </c>
      <c r="D58" s="47"/>
      <c r="E58" s="47"/>
      <c r="F58" s="47"/>
      <c r="G58" s="47"/>
    </row>
    <row r="59" spans="1:7" ht="45">
      <c r="A59" s="49" t="s">
        <v>122</v>
      </c>
      <c r="B59" s="47"/>
      <c r="C59" s="47"/>
      <c r="D59" s="47"/>
      <c r="E59" s="47"/>
      <c r="F59" s="47">
        <v>3.57</v>
      </c>
      <c r="G59" s="47"/>
    </row>
    <row r="60" spans="1:7">
      <c r="A60" s="49" t="s">
        <v>124</v>
      </c>
      <c r="B60" s="47"/>
      <c r="C60" s="47"/>
      <c r="D60" s="47"/>
      <c r="E60" s="47">
        <v>3.11</v>
      </c>
      <c r="F60" s="47"/>
      <c r="G60" s="47"/>
    </row>
    <row r="61" spans="1:7" ht="30">
      <c r="A61" s="49" t="s">
        <v>126</v>
      </c>
      <c r="B61" s="47"/>
      <c r="C61" s="47"/>
      <c r="D61" s="47"/>
      <c r="E61" s="47">
        <v>3.33</v>
      </c>
      <c r="F61" s="47"/>
      <c r="G61" s="47"/>
    </row>
    <row r="62" spans="1:7" ht="30">
      <c r="A62" s="49" t="s">
        <v>139</v>
      </c>
      <c r="B62" s="47"/>
      <c r="C62" s="47"/>
      <c r="D62" s="47"/>
      <c r="E62" s="47">
        <v>3.27</v>
      </c>
      <c r="F62" s="47"/>
      <c r="G62" s="47"/>
    </row>
    <row r="63" spans="1:7">
      <c r="A63" s="49" t="s">
        <v>118</v>
      </c>
      <c r="B63" s="47"/>
      <c r="C63" s="47"/>
      <c r="D63" s="47"/>
      <c r="E63" s="47"/>
      <c r="F63" s="47">
        <v>3.84</v>
      </c>
      <c r="G63" s="47"/>
    </row>
    <row r="64" spans="1:7">
      <c r="A64" s="49" t="s">
        <v>120</v>
      </c>
      <c r="B64" s="47"/>
      <c r="C64" s="47"/>
      <c r="D64" s="47"/>
      <c r="E64" s="47"/>
      <c r="F64" s="47">
        <v>3.84</v>
      </c>
      <c r="G64" s="47"/>
    </row>
    <row r="65" spans="1:7">
      <c r="A65" s="49" t="s">
        <v>114</v>
      </c>
      <c r="B65" s="47"/>
      <c r="C65" s="47"/>
      <c r="D65" s="47"/>
      <c r="E65" s="47"/>
      <c r="F65" s="47">
        <v>3.58</v>
      </c>
      <c r="G65" s="47"/>
    </row>
    <row r="66" spans="1:7">
      <c r="A66" s="49" t="s">
        <v>116</v>
      </c>
      <c r="B66" s="47"/>
      <c r="C66" s="47"/>
      <c r="D66" s="47"/>
      <c r="E66" s="47"/>
      <c r="F66" s="47">
        <v>3.72</v>
      </c>
      <c r="G66" s="47"/>
    </row>
    <row r="67" spans="1:7" ht="30">
      <c r="A67" s="49" t="s">
        <v>107</v>
      </c>
      <c r="B67" s="47"/>
      <c r="C67" s="47"/>
      <c r="D67" s="47"/>
      <c r="E67" s="47">
        <v>3.31</v>
      </c>
      <c r="F67" s="47">
        <v>3.84</v>
      </c>
      <c r="G67" s="47"/>
    </row>
    <row r="68" spans="1:7" ht="30">
      <c r="A68" s="49" t="s">
        <v>108</v>
      </c>
      <c r="B68" s="47"/>
      <c r="C68" s="47"/>
      <c r="D68" s="47"/>
      <c r="E68" s="47">
        <v>3.31</v>
      </c>
      <c r="F68" s="47">
        <v>3.84</v>
      </c>
      <c r="G68" s="47"/>
    </row>
    <row r="69" spans="1:7">
      <c r="A69" s="49" t="s">
        <v>89</v>
      </c>
      <c r="B69" s="47"/>
      <c r="C69" s="47"/>
      <c r="D69" s="47"/>
      <c r="E69" s="47"/>
      <c r="F69" s="47">
        <v>3.84</v>
      </c>
      <c r="G69" s="47"/>
    </row>
    <row r="70" spans="1:7" ht="30">
      <c r="A70" s="49" t="s">
        <v>90</v>
      </c>
      <c r="B70" s="47"/>
      <c r="C70" s="47"/>
      <c r="D70" s="47"/>
      <c r="E70" s="47"/>
      <c r="F70" s="47">
        <v>3.58</v>
      </c>
      <c r="G70" s="47"/>
    </row>
    <row r="71" spans="1:7">
      <c r="A71" s="49" t="s">
        <v>95</v>
      </c>
      <c r="B71" s="47"/>
      <c r="C71" s="47"/>
      <c r="D71" s="47"/>
      <c r="E71" s="47"/>
      <c r="F71" s="47">
        <v>3.9</v>
      </c>
      <c r="G71" s="47"/>
    </row>
    <row r="72" spans="1:7" ht="30">
      <c r="A72" s="49" t="s">
        <v>112</v>
      </c>
      <c r="B72" s="47"/>
      <c r="C72" s="47"/>
      <c r="D72" s="47"/>
      <c r="E72" s="47"/>
      <c r="F72" s="47">
        <v>3.72</v>
      </c>
      <c r="G72" s="47"/>
    </row>
    <row r="73" spans="1:7">
      <c r="A73" s="49" t="s">
        <v>110</v>
      </c>
      <c r="B73" s="47"/>
      <c r="C73" s="47"/>
      <c r="D73" s="47"/>
      <c r="E73" s="47"/>
      <c r="F73" s="47">
        <v>3.58</v>
      </c>
      <c r="G73" s="47"/>
    </row>
    <row r="74" spans="1:7" ht="30">
      <c r="A74" s="49" t="s">
        <v>101</v>
      </c>
      <c r="B74" s="47"/>
      <c r="C74" s="47"/>
      <c r="D74" s="47"/>
      <c r="E74" s="47"/>
      <c r="F74" s="47">
        <v>3.58</v>
      </c>
      <c r="G74" s="47"/>
    </row>
    <row r="75" spans="1:7" ht="30">
      <c r="A75" s="49" t="s">
        <v>103</v>
      </c>
      <c r="B75" s="47"/>
      <c r="C75" s="47"/>
      <c r="D75" s="47"/>
      <c r="E75" s="47"/>
      <c r="F75" s="47">
        <v>3.72</v>
      </c>
      <c r="G75" s="47"/>
    </row>
    <row r="76" spans="1:7">
      <c r="A76" s="49" t="s">
        <v>92</v>
      </c>
      <c r="B76" s="47"/>
      <c r="C76" s="47"/>
      <c r="D76" s="47"/>
      <c r="E76" s="47"/>
      <c r="F76" s="47">
        <v>3.58</v>
      </c>
      <c r="G76" s="47"/>
    </row>
    <row r="77" spans="1:7">
      <c r="A77" s="49" t="s">
        <v>106</v>
      </c>
      <c r="B77" s="47"/>
      <c r="C77" s="47"/>
      <c r="D77" s="47"/>
      <c r="E77" s="47"/>
      <c r="F77" s="47">
        <v>3.72</v>
      </c>
      <c r="G77" s="47"/>
    </row>
    <row r="78" spans="1:7">
      <c r="A78" s="49" t="s">
        <v>91</v>
      </c>
      <c r="B78" s="47"/>
      <c r="C78" s="47"/>
      <c r="D78" s="47"/>
      <c r="E78" s="47"/>
      <c r="F78" s="47">
        <v>3.84</v>
      </c>
      <c r="G78" s="47"/>
    </row>
    <row r="79" spans="1:7">
      <c r="A79" s="49" t="s">
        <v>99</v>
      </c>
      <c r="B79" s="47"/>
      <c r="C79" s="47"/>
      <c r="D79" s="47"/>
      <c r="E79" s="47"/>
      <c r="F79" s="47">
        <v>3.9</v>
      </c>
      <c r="G79" s="47"/>
    </row>
    <row r="80" spans="1:7">
      <c r="A80" s="49" t="s">
        <v>88</v>
      </c>
      <c r="B80" s="47"/>
      <c r="C80" s="47">
        <v>2.76</v>
      </c>
      <c r="D80" s="47"/>
      <c r="E80" s="47"/>
      <c r="F80" s="47"/>
      <c r="G80" s="47"/>
    </row>
    <row r="81" spans="1:7" hidden="1">
      <c r="A81" s="49" t="s">
        <v>296</v>
      </c>
      <c r="B81" s="47"/>
      <c r="C81" s="47"/>
      <c r="D81" s="47"/>
      <c r="E81" s="47"/>
      <c r="F81" s="47"/>
      <c r="G81" s="47"/>
    </row>
    <row r="82" spans="1:7">
      <c r="A82"/>
    </row>
    <row r="83" spans="1:7">
      <c r="A83"/>
    </row>
    <row r="84" spans="1:7">
      <c r="A84"/>
    </row>
    <row r="85" spans="1:7">
      <c r="A85"/>
    </row>
    <row r="86" spans="1:7">
      <c r="A86"/>
    </row>
    <row r="87" spans="1:7">
      <c r="A87"/>
    </row>
    <row r="88" spans="1:7">
      <c r="A88"/>
    </row>
    <row r="89" spans="1:7">
      <c r="A89"/>
    </row>
    <row r="90" spans="1:7">
      <c r="A90"/>
    </row>
    <row r="91" spans="1:7">
      <c r="A91"/>
    </row>
    <row r="92" spans="1:7">
      <c r="A92"/>
    </row>
    <row r="93" spans="1:7">
      <c r="A93"/>
    </row>
    <row r="94" spans="1:7">
      <c r="A94"/>
    </row>
    <row r="95" spans="1:7">
      <c r="A95"/>
    </row>
    <row r="96" spans="1:7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2"/>
  <sheetViews>
    <sheetView tabSelected="1" zoomScale="70" zoomScaleNormal="70" workbookViewId="0">
      <pane ySplit="1" topLeftCell="A2" activePane="bottomLeft" state="frozen"/>
      <selection pane="bottomLeft" activeCell="AA2" sqref="AA2:AR213"/>
    </sheetView>
  </sheetViews>
  <sheetFormatPr defaultRowHeight="80.099999999999994" customHeight="1"/>
  <cols>
    <col min="1" max="1" width="17.42578125" hidden="1" customWidth="1"/>
    <col min="2" max="2" width="12.7109375" hidden="1" customWidth="1"/>
    <col min="3" max="3" width="13.28515625" customWidth="1"/>
    <col min="4" max="4" width="44.85546875" style="145" customWidth="1"/>
    <col min="5" max="5" width="8.28515625" style="159" customWidth="1"/>
    <col min="6" max="6" width="24.5703125" customWidth="1"/>
    <col min="7" max="7" width="9" hidden="1" customWidth="1"/>
    <col min="8" max="8" width="9.42578125" hidden="1" customWidth="1"/>
    <col min="9" max="9" width="9.140625" hidden="1" customWidth="1"/>
    <col min="10" max="10" width="9.5703125" hidden="1" customWidth="1"/>
    <col min="11" max="13" width="9.7109375" hidden="1" customWidth="1"/>
    <col min="14" max="14" width="12.28515625" hidden="1" customWidth="1"/>
    <col min="15" max="15" width="12.7109375" customWidth="1"/>
    <col min="16" max="16" width="15" customWidth="1"/>
    <col min="17" max="17" width="10.42578125" hidden="1" customWidth="1"/>
    <col min="18" max="18" width="10.28515625" hidden="1" customWidth="1"/>
    <col min="19" max="19" width="9" customWidth="1"/>
    <col min="20" max="20" width="11.5703125" customWidth="1"/>
    <col min="21" max="21" width="8.5703125" customWidth="1"/>
    <col min="22" max="22" width="8" customWidth="1"/>
    <col min="23" max="23" width="8.140625" customWidth="1"/>
    <col min="24" max="24" width="8.85546875" customWidth="1"/>
    <col min="25" max="25" width="9.28515625" customWidth="1"/>
    <col min="26" max="26" width="7.85546875" customWidth="1"/>
    <col min="27" max="27" width="8.140625" customWidth="1"/>
    <col min="28" max="28" width="9.28515625" customWidth="1"/>
    <col min="29" max="29" width="8.140625" customWidth="1"/>
    <col min="30" max="32" width="8.140625" hidden="1" customWidth="1"/>
    <col min="33" max="33" width="15.28515625" customWidth="1"/>
    <col min="34" max="34" width="15.42578125" hidden="1" customWidth="1"/>
    <col min="35" max="35" width="14.140625" customWidth="1"/>
    <col min="36" max="36" width="12.42578125" customWidth="1"/>
    <col min="37" max="37" width="9.85546875" customWidth="1"/>
    <col min="38" max="39" width="12.140625" customWidth="1"/>
    <col min="40" max="40" width="13.140625" customWidth="1"/>
    <col min="42" max="42" width="24" customWidth="1"/>
    <col min="43" max="43" width="24.28515625" customWidth="1"/>
    <col min="44" max="44" width="23.7109375" customWidth="1"/>
  </cols>
  <sheetData>
    <row r="1" spans="1:44" ht="80.099999999999994" customHeight="1">
      <c r="A1" s="32" t="s">
        <v>42</v>
      </c>
      <c r="B1" s="32" t="s">
        <v>43</v>
      </c>
      <c r="C1" s="32" t="s">
        <v>40</v>
      </c>
      <c r="D1" s="139" t="s">
        <v>41</v>
      </c>
      <c r="E1" s="166" t="s">
        <v>34</v>
      </c>
      <c r="F1" s="31" t="s">
        <v>17</v>
      </c>
      <c r="G1" s="33" t="s">
        <v>35</v>
      </c>
      <c r="H1" s="33" t="s">
        <v>36</v>
      </c>
      <c r="I1" s="33" t="s">
        <v>37</v>
      </c>
      <c r="J1" s="34" t="s">
        <v>44</v>
      </c>
      <c r="K1" s="34" t="s">
        <v>45</v>
      </c>
      <c r="L1" s="34" t="s">
        <v>38</v>
      </c>
      <c r="M1" s="34" t="s">
        <v>39</v>
      </c>
      <c r="N1" s="33" t="s">
        <v>29</v>
      </c>
      <c r="O1" s="33" t="s">
        <v>18</v>
      </c>
      <c r="P1" s="33" t="s">
        <v>19</v>
      </c>
      <c r="Q1" s="33" t="s">
        <v>20</v>
      </c>
      <c r="R1" s="33" t="s">
        <v>21</v>
      </c>
      <c r="S1" s="33" t="s">
        <v>23</v>
      </c>
      <c r="T1" s="32" t="s">
        <v>22</v>
      </c>
      <c r="U1" s="32" t="s">
        <v>24</v>
      </c>
      <c r="V1" s="33" t="s">
        <v>25</v>
      </c>
      <c r="W1" s="32" t="s">
        <v>26</v>
      </c>
      <c r="X1" s="32" t="s">
        <v>27</v>
      </c>
      <c r="Y1" s="32" t="s">
        <v>32</v>
      </c>
      <c r="Z1" s="32" t="s">
        <v>33</v>
      </c>
      <c r="AA1" s="57" t="s">
        <v>30</v>
      </c>
      <c r="AB1" s="58" t="s">
        <v>31</v>
      </c>
      <c r="AC1" s="59" t="s">
        <v>28</v>
      </c>
      <c r="AD1" s="34" t="s">
        <v>138</v>
      </c>
      <c r="AE1" s="34" t="s">
        <v>149</v>
      </c>
      <c r="AF1" s="34" t="s">
        <v>150</v>
      </c>
      <c r="AG1" s="35" t="s">
        <v>46</v>
      </c>
      <c r="AH1" s="34" t="s">
        <v>290</v>
      </c>
      <c r="AI1" s="59" t="s">
        <v>365</v>
      </c>
      <c r="AJ1" s="59" t="s">
        <v>370</v>
      </c>
      <c r="AK1" s="53" t="s">
        <v>362</v>
      </c>
      <c r="AL1" s="54" t="s">
        <v>363</v>
      </c>
      <c r="AM1" s="55" t="s">
        <v>364</v>
      </c>
      <c r="AN1" s="55" t="s">
        <v>366</v>
      </c>
      <c r="AO1" s="55" t="s">
        <v>371</v>
      </c>
      <c r="AP1" s="56" t="s">
        <v>367</v>
      </c>
      <c r="AQ1" s="60" t="s">
        <v>368</v>
      </c>
      <c r="AR1" s="35" t="s">
        <v>369</v>
      </c>
    </row>
    <row r="2" spans="1:44" ht="80.099999999999994" customHeight="1">
      <c r="C2" s="36" t="s">
        <v>133</v>
      </c>
      <c r="D2" s="140" t="s">
        <v>134</v>
      </c>
      <c r="E2" s="167" t="s">
        <v>13</v>
      </c>
      <c r="F2" s="41" t="s">
        <v>137</v>
      </c>
      <c r="G2" s="36"/>
      <c r="H2" s="36"/>
      <c r="I2" s="36"/>
      <c r="J2" s="36">
        <v>11.15</v>
      </c>
      <c r="K2" s="36">
        <v>11.15</v>
      </c>
      <c r="L2" s="40">
        <f t="shared" ref="L2:L25" si="0">J2+(G2*J2)+(H2*J2)</f>
        <v>11.15</v>
      </c>
      <c r="M2" s="40">
        <f>K2+(G2*K2)+(H2*K2)+(I2*K2)</f>
        <v>11.15</v>
      </c>
      <c r="N2" s="39">
        <v>2871.8</v>
      </c>
      <c r="O2" s="39">
        <f t="shared" ref="O2:O31" si="1">L2*N2</f>
        <v>32020.570000000003</v>
      </c>
      <c r="P2" s="39">
        <f t="shared" ref="P2:P31" si="2">IF(M2=0,"",M2*N2)</f>
        <v>32020.570000000003</v>
      </c>
      <c r="Q2" s="39">
        <f t="shared" ref="Q2:Q25" si="3">O2/2817.35</f>
        <v>11.365492395336044</v>
      </c>
      <c r="R2" s="39">
        <f t="shared" ref="R2:R25" si="4">IFERROR(P2/2817.35,"")</f>
        <v>11.365492395336044</v>
      </c>
      <c r="S2" s="39">
        <v>2.2400000000000002</v>
      </c>
      <c r="T2" s="36" t="s">
        <v>12</v>
      </c>
      <c r="U2" s="36" t="s">
        <v>291</v>
      </c>
      <c r="V2" s="39">
        <v>2.2400000000000002</v>
      </c>
      <c r="W2" s="36" t="s">
        <v>12</v>
      </c>
      <c r="X2" s="36" t="s">
        <v>291</v>
      </c>
      <c r="Y2" s="36">
        <f>IF(AND(AA2=Matrica!$A$4,AB2=Matrica!$B$3),Matrica!$B$4,IF(AND(AA2=Matrica!$A$4,AB2=Matrica!$E$3),Matrica!$E$4,IF(AND(AA2=Matrica!$A$4,AB2=Matrica!$H$3),Matrica!$H$4,IF(AND(AA2=Matrica!$A$5,AB2=Matrica!$B$3),Matrica!$B$5,IF(AND(AA2=Matrica!$A$5,AB2=Matrica!$E$3),Matrica!$E$5,IF(AND(AA2=Matrica!$A$5,AB2=Matrica!$H$3),Matrica!$H$5,IF(AND(AA2=Matrica!$A$6,AB2=Matrica!$B$3),Matrica!$B$6,IF(AND(AA2=Matrica!$A$6,AB2=Matrica!$E$3),Matrica!$E$6,IF(AND(AA2=Matrica!$A$6,AB2=Matrica!$H$3),Matrica!$H$6,IF(AND(AA2=Matrica!$A$7,AB2=Matrica!$B$3),Matrica!$B$7,IF(AND(AA2=Matrica!$A$7,AB2=Matrica!$E$3),Matrica!$E$7,IF(AND(AA2=Matrica!$A$7,AB2=Matrica!$H$3),Matrica!$H$7,IF(AND(AA2=Matrica!$A$8,AB2=Matrica!$B$3),Matrica!$B$8,IF(AND(AA2=Matrica!$A$8,AB2=Matrica!$E$3),Matrica!$E$8,IF(AND(AA2=Matrica!$A$8,AB2=Matrica!$H$3),Matrica!$H$8,IF(AND(AA2=Matrica!$A$9,AB2=Matrica!$B$3),Matrica!$B$9,IF(AND(AA2=Matrica!$A$9,AB2=Matrica!$E$3),Matrica!$E$9,IF(AND(AA2=Matrica!$A$9,AB2=Matrica!$H$3),Matrica!$H$9,IF(AND(AA2=Matrica!$A$10,AB2=Matrica!$B$3),Matrica!$B$10,IF(AND(AA2=Matrica!$A$10,AB2=Matrica!$E$3),Matrica!$E$10,IF(AND(AA2=Matrica!$A$10,AB2=Matrica!$H$3),Matrica!$H$10,IF(AND(AA2=Matrica!$A$11,AB2=Matrica!$B$3),Matrica!$B$11,IF(AND(AA2=Matrica!$A$11,AB2=Matrica!$E$3),Matrica!$E$11,IF(AND(AA2=Matrica!$A$11,AB2=Matrica!$H$3),Matrica!$H$11,IF(AND(AA2=Matrica!$A$12,AB2=Matrica!$B$3),Matrica!$B$12,IF(AND(AA2=Matrica!$A$12,AB2=Matrica!$E$3),Matrica!$E$12,IF(AND(AA2=Matrica!$A$12,AB2=Matrica!$H$3),Matrica!$H$12,IF(AND(AA2=Matrica!$A$13,AB2=Matrica!$B$3),Matrica!$B$13,IF(AND(AA2=Matrica!$A$13,AB2=Matrica!$E$3),Matrica!$E$13,IF(AND(AA2=Matrica!$A$13,AB2=Matrica!$H$3),Matrica!$H$13,IF(AND(AA2=Matrica!$A$14,AB2=Matrica!$B$3),Matrica!$B$14,IF(AND(AA2=Matrica!$A$14,AB2=Matrica!$E$3),Matrica!$E$14,IF(AND(AA2=Matrica!$A$14,AB2=Matrica!$H$3),Matrica!$H$14,IF(AND(AA2=Matrica!$A$15,AB2=Matrica!$B$3),Matrica!$B$15,IF(AND(AA2=Matrica!$A$15,AB2=Matrica!$E$3),Matrica!$E$15,IF(AND(AA2=Matrica!$A$15,AB2=Matrica!$H$3),Matrica!$H$15,IF(AND(AA2=Matrica!$A$16,AB2=Matrica!$B$3),Matrica!$B$16,IF(AND(AA2=Matrica!$A$16,AB2=Matrica!$E$3),Matrica!$E$16,IF(AND(AA2=Matrica!$A$16,AB2=Matrica!$H$3),Matrica!$H$16,"")))))))))))))))))))))))))))))))))))))))</f>
        <v>2.2400000000000002</v>
      </c>
      <c r="Z2" s="36">
        <f>IF(AND(AA2=Matrica!$A$4,AB2=Matrica!$B$3),Matrica!$D$4,IF(AND(AA2=Matrica!$A$4,AB2=Matrica!$E$3),Matrica!$G$4,IF(AND(AA2=Matrica!$A$4,AB2=Matrica!$H$3),Matrica!$J$4,IF(AND(AA2=Matrica!$A$5,AB2=Matrica!$B$3),Matrica!$D$5,IF(AND(AA2=Matrica!$A$5,AB2=Matrica!$E$3),Matrica!$G$5,IF(AND(AA2=Matrica!$A$5,AB2=Matrica!$H$3),Matrica!$J$5,IF(AND(AA2=Matrica!$A$6,AB2=Matrica!$B$3),Matrica!$D$6,IF(AND(AA2=Matrica!$A$6,AB2=Matrica!$E$3),Matrica!$G$6,IF(AND(AA2=Matrica!$A$6,AB2=Matrica!$H$3),Matrica!$J$6,IF(AND(AA2=Matrica!$A$7,AB2=Matrica!$B$3),Matrica!$D$7,IF(AND(AA2=Matrica!$A$7,AB2=Matrica!$E$3),Matrica!$G$7,IF(AND(AA2=Matrica!$A$7,AB2=Matrica!$H$3),Matrica!$J$7,IF(AND(AA2=Matrica!$A$8,AB2=Matrica!$B$3),Matrica!$D$8,IF(AND(AA2=Matrica!$A$8,AB2=Matrica!$E$3),Matrica!$G$8,IF(AND(AA2=Matrica!$A$8,AB2=Matrica!$H$3),Matrica!$J$8,IF(AND(AA2=Matrica!$A$9,AB2=Matrica!$B$3),Matrica!$D$9,IF(AND(AA2=Matrica!$A$9,AB2=Matrica!$E$3),Matrica!$G$9,IF(AND(AA2=Matrica!$A$9,AB2=Matrica!$H$3),Matrica!$J$9,IF(AND(AA2=Matrica!$A$10,AB2=Matrica!$B$3),Matrica!$D$10,IF(AND(AA2=Matrica!$A$10,AB2=Matrica!$E$3),Matrica!$G$10,IF(AND(AA2=Matrica!$A$10,AB2=Matrica!$H$3),Matrica!$J$10,IF(AND(AA2=Matrica!$A$11,AB2=Matrica!$B$3),Matrica!$D$11,IF(AND(AA2=Matrica!$A$11,AB2=Matrica!$E$3),Matrica!$G$11,IF(AND(AA2=Matrica!$A$11,AB2=Matrica!$H$3),Matrica!$J$11,IF(AND(AA2=Matrica!$A$12,AB2=Matrica!$B$3),Matrica!$D$12,IF(AND(AA2=Matrica!$A$12,AB2=Matrica!$E$3),Matrica!$G$12,IF(AND(AA2=Matrica!$A$12,AB2=Matrica!$H$3),Matrica!$J$12,IF(AND(AA2=Matrica!$A$13,AB2=Matrica!$B$3),Matrica!$D$13,IF(AND(AA2=Matrica!$A$13,AB2=Matrica!$E$3),Matrica!$G$13,IF(AND(AA2=Matrica!$A$13,AB2=Matrica!$H$3),Matrica!$J$13,IF(AND(AA2=Matrica!$A$14,AB2=Matrica!$B$3),Matrica!$D$14,IF(AND(AA2=Matrica!$A$14,AB2=Matrica!$E$3),Matrica!$G$14,IF(AND(AA2=Matrica!$A$14,AB2=Matrica!$H$3),Matrica!$J$14,IF(AND(AA2=Matrica!$A$15,AB2=Matrica!$B$3),Matrica!$D$15,IF(AND(AA2=Matrica!$A$15,AB2=Matrica!$E$3),Matrica!$G$15,IF(AND(AA2=Matrica!$A$15,AB2=Matrica!$H$3),Matrica!$J$15,IF(AND(AA2=Matrica!$A$16,AB2=Matrica!$B$3),Matrica!$D$16,IF(AND(AA2=Matrica!$A$16,AB2=Matrica!$E$3),Matrica!$G$16,IF(AND(AA2=Matrica!$A$16,AB2=Matrica!$H$3),Matrica!$J$16,"")))))))))))))))))))))))))))))))))))))))</f>
        <v>2.36</v>
      </c>
      <c r="AA2" s="171" t="s">
        <v>12</v>
      </c>
      <c r="AB2" s="171">
        <v>2</v>
      </c>
      <c r="AC2" s="172">
        <v>2.2999999999999998</v>
      </c>
      <c r="AD2" s="173" t="str">
        <f t="shared" ref="AD2:AD31" si="5">IF(AND(S2&lt;Y2,S2&lt;Z2,V2&lt;Z2,V2&lt;Y2),"RAST",IF(AND(S2&gt;Y2,S2&gt;Z2,V2&gt;Y2,V2&gt;Z2),"PAD","ISTI"))</f>
        <v>ISTI</v>
      </c>
      <c r="AE2" s="173">
        <f t="shared" ref="AE2:AE31" si="6">IFERROR((AC2-S2)/S2*100,"")</f>
        <v>2.6785714285714106</v>
      </c>
      <c r="AF2" s="173">
        <f t="shared" ref="AF2:AF31" si="7">IFERROR((AC2-V2)/V2,"")</f>
        <v>2.6785714285714107E-2</v>
      </c>
      <c r="AG2" s="174">
        <v>52.34</v>
      </c>
      <c r="AH2" s="136"/>
      <c r="AI2" s="175">
        <f>+AC2*14292.98</f>
        <v>32873.853999999999</v>
      </c>
      <c r="AJ2" s="175">
        <f>+(AI2/P2-1)*100</f>
        <v>2.6647995335498331</v>
      </c>
      <c r="AK2" s="176" t="s">
        <v>11</v>
      </c>
      <c r="AL2" s="176">
        <v>1</v>
      </c>
      <c r="AM2" s="176">
        <v>2.4300000000000002</v>
      </c>
      <c r="AN2" s="177">
        <f>+AM2*14929.98</f>
        <v>36279.8514</v>
      </c>
      <c r="AO2" s="177">
        <f t="shared" ref="AO2:AO33" si="8">+(AN2/P2-1)*100</f>
        <v>13.301703873478822</v>
      </c>
      <c r="AP2" s="175">
        <f>+AG2*AI2</f>
        <v>1720617.5183600001</v>
      </c>
      <c r="AQ2" s="177">
        <f>+AG2*AN2</f>
        <v>1898887.422276</v>
      </c>
      <c r="AR2" s="178">
        <f>+AP2-AQ2</f>
        <v>-178269.90391599992</v>
      </c>
    </row>
    <row r="3" spans="1:44" ht="80.099999999999994" customHeight="1">
      <c r="C3" s="36" t="s">
        <v>153</v>
      </c>
      <c r="D3" s="141" t="s">
        <v>146</v>
      </c>
      <c r="E3" s="167" t="s">
        <v>10</v>
      </c>
      <c r="F3" s="41" t="s">
        <v>137</v>
      </c>
      <c r="G3" s="36">
        <v>0.03</v>
      </c>
      <c r="H3" s="36"/>
      <c r="I3" s="36"/>
      <c r="J3" s="36">
        <v>17.32</v>
      </c>
      <c r="K3" s="36">
        <v>17.32</v>
      </c>
      <c r="L3" s="40">
        <f t="shared" si="0"/>
        <v>17.839600000000001</v>
      </c>
      <c r="M3" s="40">
        <f>K3+(G3*K3)+(H3*K3)</f>
        <v>17.839600000000001</v>
      </c>
      <c r="N3" s="39">
        <v>2871.8</v>
      </c>
      <c r="O3" s="39">
        <f t="shared" si="1"/>
        <v>51231.763280000006</v>
      </c>
      <c r="P3" s="39">
        <f t="shared" si="2"/>
        <v>51231.763280000006</v>
      </c>
      <c r="Q3" s="39">
        <f t="shared" si="3"/>
        <v>18.184380101868779</v>
      </c>
      <c r="R3" s="39">
        <f t="shared" si="4"/>
        <v>18.184380101868779</v>
      </c>
      <c r="S3" s="39">
        <v>3.59</v>
      </c>
      <c r="T3" s="36" t="s">
        <v>9</v>
      </c>
      <c r="U3" s="36" t="s">
        <v>291</v>
      </c>
      <c r="V3" s="39">
        <v>3.59</v>
      </c>
      <c r="W3" s="36" t="s">
        <v>9</v>
      </c>
      <c r="X3" s="36" t="s">
        <v>291</v>
      </c>
      <c r="Y3" s="36">
        <f>IF(AND(AA3=Matrica!$A$4,AB3=Matrica!$B$3),Matrica!$B$4,IF(AND(AA3=Matrica!$A$4,AB3=Matrica!$E$3),Matrica!$E$4,IF(AND(AA3=Matrica!$A$4,AB3=Matrica!$H$3),Matrica!$H$4,IF(AND(AA3=Matrica!$A$5,AB3=Matrica!$B$3),Matrica!$B$5,IF(AND(AA3=Matrica!$A$5,AB3=Matrica!$E$3),Matrica!$E$5,IF(AND(AA3=Matrica!$A$5,AB3=Matrica!$H$3),Matrica!$H$5,IF(AND(AA3=Matrica!$A$6,AB3=Matrica!$B$3),Matrica!$B$6,IF(AND(AA3=Matrica!$A$6,AB3=Matrica!$E$3),Matrica!$E$6,IF(AND(AA3=Matrica!$A$6,AB3=Matrica!$H$3),Matrica!$H$6,IF(AND(AA3=Matrica!$A$7,AB3=Matrica!$B$3),Matrica!$B$7,IF(AND(AA3=Matrica!$A$7,AB3=Matrica!$E$3),Matrica!$E$7,IF(AND(AA3=Matrica!$A$7,AB3=Matrica!$H$3),Matrica!$H$7,IF(AND(AA3=Matrica!$A$8,AB3=Matrica!$B$3),Matrica!$B$8,IF(AND(AA3=Matrica!$A$8,AB3=Matrica!$E$3),Matrica!$E$8,IF(AND(AA3=Matrica!$A$8,AB3=Matrica!$H$3),Matrica!$H$8,IF(AND(AA3=Matrica!$A$9,AB3=Matrica!$B$3),Matrica!$B$9,IF(AND(AA3=Matrica!$A$9,AB3=Matrica!$E$3),Matrica!$E$9,IF(AND(AA3=Matrica!$A$9,AB3=Matrica!$H$3),Matrica!$H$9,IF(AND(AA3=Matrica!$A$10,AB3=Matrica!$B$3),Matrica!$B$10,IF(AND(AA3=Matrica!$A$10,AB3=Matrica!$E$3),Matrica!$E$10,IF(AND(AA3=Matrica!$A$10,AB3=Matrica!$H$3),Matrica!$H$10,IF(AND(AA3=Matrica!$A$11,AB3=Matrica!$B$3),Matrica!$B$11,IF(AND(AA3=Matrica!$A$11,AB3=Matrica!$E$3),Matrica!$E$11,IF(AND(AA3=Matrica!$A$11,AB3=Matrica!$H$3),Matrica!$H$11,IF(AND(AA3=Matrica!$A$12,AB3=Matrica!$B$3),Matrica!$B$12,IF(AND(AA3=Matrica!$A$12,AB3=Matrica!$E$3),Matrica!$E$12,IF(AND(AA3=Matrica!$A$12,AB3=Matrica!$H$3),Matrica!$H$12,IF(AND(AA3=Matrica!$A$13,AB3=Matrica!$B$3),Matrica!$B$13,IF(AND(AA3=Matrica!$A$13,AB3=Matrica!$E$3),Matrica!$E$13,IF(AND(AA3=Matrica!$A$13,AB3=Matrica!$H$3),Matrica!$H$13,IF(AND(AA3=Matrica!$A$14,AB3=Matrica!$B$3),Matrica!$B$14,IF(AND(AA3=Matrica!$A$14,AB3=Matrica!$E$3),Matrica!$E$14,IF(AND(AA3=Matrica!$A$14,AB3=Matrica!$H$3),Matrica!$H$14,IF(AND(AA3=Matrica!$A$15,AB3=Matrica!$B$3),Matrica!$B$15,IF(AND(AA3=Matrica!$A$15,AB3=Matrica!$E$3),Matrica!$E$15,IF(AND(AA3=Matrica!$A$15,AB3=Matrica!$H$3),Matrica!$H$15,IF(AND(AA3=Matrica!$A$16,AB3=Matrica!$B$3),Matrica!$B$16,IF(AND(AA3=Matrica!$A$16,AB3=Matrica!$E$3),Matrica!$E$16,IF(AND(AA3=Matrica!$A$16,AB3=Matrica!$H$3),Matrica!$H$16,"")))))))))))))))))))))))))))))))))))))))</f>
        <v>3.84</v>
      </c>
      <c r="Z3" s="36">
        <f>IF(AND(AA3=Matrica!$A$4,AB3=Matrica!$B$3),Matrica!$D$4,IF(AND(AA3=Matrica!$A$4,AB3=Matrica!$E$3),Matrica!$G$4,IF(AND(AA3=Matrica!$A$4,AB3=Matrica!$H$3),Matrica!$J$4,IF(AND(AA3=Matrica!$A$5,AB3=Matrica!$B$3),Matrica!$D$5,IF(AND(AA3=Matrica!$A$5,AB3=Matrica!$E$3),Matrica!$G$5,IF(AND(AA3=Matrica!$A$5,AB3=Matrica!$H$3),Matrica!$J$5,IF(AND(AA3=Matrica!$A$6,AB3=Matrica!$B$3),Matrica!$D$6,IF(AND(AA3=Matrica!$A$6,AB3=Matrica!$E$3),Matrica!$G$6,IF(AND(AA3=Matrica!$A$6,AB3=Matrica!$H$3),Matrica!$J$6,IF(AND(AA3=Matrica!$A$7,AB3=Matrica!$B$3),Matrica!$D$7,IF(AND(AA3=Matrica!$A$7,AB3=Matrica!$E$3),Matrica!$G$7,IF(AND(AA3=Matrica!$A$7,AB3=Matrica!$H$3),Matrica!$J$7,IF(AND(AA3=Matrica!$A$8,AB3=Matrica!$B$3),Matrica!$D$8,IF(AND(AA3=Matrica!$A$8,AB3=Matrica!$E$3),Matrica!$G$8,IF(AND(AA3=Matrica!$A$8,AB3=Matrica!$H$3),Matrica!$J$8,IF(AND(AA3=Matrica!$A$9,AB3=Matrica!$B$3),Matrica!$D$9,IF(AND(AA3=Matrica!$A$9,AB3=Matrica!$E$3),Matrica!$G$9,IF(AND(AA3=Matrica!$A$9,AB3=Matrica!$H$3),Matrica!$J$9,IF(AND(AA3=Matrica!$A$10,AB3=Matrica!$B$3),Matrica!$D$10,IF(AND(AA3=Matrica!$A$10,AB3=Matrica!$E$3),Matrica!$G$10,IF(AND(AA3=Matrica!$A$10,AB3=Matrica!$H$3),Matrica!$J$10,IF(AND(AA3=Matrica!$A$11,AB3=Matrica!$B$3),Matrica!$D$11,IF(AND(AA3=Matrica!$A$11,AB3=Matrica!$E$3),Matrica!$G$11,IF(AND(AA3=Matrica!$A$11,AB3=Matrica!$H$3),Matrica!$J$11,IF(AND(AA3=Matrica!$A$12,AB3=Matrica!$B$3),Matrica!$D$12,IF(AND(AA3=Matrica!$A$12,AB3=Matrica!$E$3),Matrica!$G$12,IF(AND(AA3=Matrica!$A$12,AB3=Matrica!$H$3),Matrica!$J$12,IF(AND(AA3=Matrica!$A$13,AB3=Matrica!$B$3),Matrica!$D$13,IF(AND(AA3=Matrica!$A$13,AB3=Matrica!$E$3),Matrica!$G$13,IF(AND(AA3=Matrica!$A$13,AB3=Matrica!$H$3),Matrica!$J$13,IF(AND(AA3=Matrica!$A$14,AB3=Matrica!$B$3),Matrica!$D$14,IF(AND(AA3=Matrica!$A$14,AB3=Matrica!$E$3),Matrica!$G$14,IF(AND(AA3=Matrica!$A$14,AB3=Matrica!$H$3),Matrica!$J$14,IF(AND(AA3=Matrica!$A$15,AB3=Matrica!$B$3),Matrica!$D$15,IF(AND(AA3=Matrica!$A$15,AB3=Matrica!$E$3),Matrica!$G$15,IF(AND(AA3=Matrica!$A$15,AB3=Matrica!$H$3),Matrica!$J$15,IF(AND(AA3=Matrica!$A$16,AB3=Matrica!$B$3),Matrica!$D$16,IF(AND(AA3=Matrica!$A$16,AB3=Matrica!$E$3),Matrica!$G$16,IF(AND(AA3=Matrica!$A$16,AB3=Matrica!$H$3),Matrica!$J$16,"")))))))))))))))))))))))))))))))))))))))</f>
        <v>3.96</v>
      </c>
      <c r="AA3" s="171" t="s">
        <v>9</v>
      </c>
      <c r="AB3" s="171">
        <v>3</v>
      </c>
      <c r="AC3" s="172">
        <v>3.84</v>
      </c>
      <c r="AD3" s="173" t="str">
        <f t="shared" si="5"/>
        <v>RAST</v>
      </c>
      <c r="AE3" s="173">
        <f t="shared" si="6"/>
        <v>6.9637883008356551</v>
      </c>
      <c r="AF3" s="173">
        <f t="shared" si="7"/>
        <v>6.9637883008356549E-2</v>
      </c>
      <c r="AG3" s="179"/>
      <c r="AH3" s="136"/>
      <c r="AI3" s="175">
        <f t="shared" ref="AI3:AI66" si="9">+AC3*14292.98</f>
        <v>54885.043199999993</v>
      </c>
      <c r="AJ3" s="175">
        <f t="shared" ref="AJ3:AJ66" si="10">+(AI3/P3-1)*100</f>
        <v>7.1308885076500239</v>
      </c>
      <c r="AK3" s="177" t="s">
        <v>8</v>
      </c>
      <c r="AL3" s="180">
        <v>1</v>
      </c>
      <c r="AM3" s="177">
        <v>3.97</v>
      </c>
      <c r="AN3" s="177">
        <f>+AM3*14929.98</f>
        <v>59272.020600000003</v>
      </c>
      <c r="AO3" s="177">
        <f t="shared" si="8"/>
        <v>15.693891455691467</v>
      </c>
      <c r="AP3" s="175">
        <f t="shared" ref="AP3:AP66" si="11">+AG3*AI3</f>
        <v>0</v>
      </c>
      <c r="AQ3" s="177">
        <f t="shared" ref="AQ3:AQ66" si="12">+AG3*AN3</f>
        <v>0</v>
      </c>
      <c r="AR3" s="178">
        <f t="shared" ref="AR3:AR66" si="13">+AP3-AQ3</f>
        <v>0</v>
      </c>
    </row>
    <row r="4" spans="1:44" ht="80.099999999999994" customHeight="1">
      <c r="C4" s="36" t="s">
        <v>154</v>
      </c>
      <c r="D4" s="141" t="s">
        <v>146</v>
      </c>
      <c r="E4" s="167" t="s">
        <v>11</v>
      </c>
      <c r="F4" s="41" t="s">
        <v>137</v>
      </c>
      <c r="G4" s="36">
        <v>0.03</v>
      </c>
      <c r="H4" s="36"/>
      <c r="I4" s="36"/>
      <c r="J4" s="36">
        <v>14.88</v>
      </c>
      <c r="K4" s="36">
        <v>14.88</v>
      </c>
      <c r="L4" s="40">
        <f t="shared" si="0"/>
        <v>15.326400000000001</v>
      </c>
      <c r="M4" s="40">
        <f>K4+(G4*K4)+(H4*K4)</f>
        <v>15.326400000000001</v>
      </c>
      <c r="N4" s="39">
        <v>2871.8</v>
      </c>
      <c r="O4" s="39">
        <f t="shared" si="1"/>
        <v>44014.355520000005</v>
      </c>
      <c r="P4" s="39">
        <f t="shared" si="2"/>
        <v>44014.355520000005</v>
      </c>
      <c r="Q4" s="39">
        <f t="shared" si="3"/>
        <v>15.622608309226758</v>
      </c>
      <c r="R4" s="39">
        <f t="shared" si="4"/>
        <v>15.622608309226758</v>
      </c>
      <c r="S4" s="39">
        <v>3.08</v>
      </c>
      <c r="T4" s="36" t="s">
        <v>10</v>
      </c>
      <c r="U4" s="36" t="s">
        <v>292</v>
      </c>
      <c r="V4" s="39">
        <v>3.08</v>
      </c>
      <c r="W4" s="36" t="s">
        <v>10</v>
      </c>
      <c r="X4" s="36" t="s">
        <v>292</v>
      </c>
      <c r="Y4" s="36">
        <f>IF(AND(AA4=Matrica!$A$4,AB4=Matrica!$B$3),Matrica!$B$4,IF(AND(AA4=Matrica!$A$4,AB4=Matrica!$E$3),Matrica!$E$4,IF(AND(AA4=Matrica!$A$4,AB4=Matrica!$H$3),Matrica!$H$4,IF(AND(AA4=Matrica!$A$5,AB4=Matrica!$B$3),Matrica!$B$5,IF(AND(AA4=Matrica!$A$5,AB4=Matrica!$E$3),Matrica!$E$5,IF(AND(AA4=Matrica!$A$5,AB4=Matrica!$H$3),Matrica!$H$5,IF(AND(AA4=Matrica!$A$6,AB4=Matrica!$B$3),Matrica!$B$6,IF(AND(AA4=Matrica!$A$6,AB4=Matrica!$E$3),Matrica!$E$6,IF(AND(AA4=Matrica!$A$6,AB4=Matrica!$H$3),Matrica!$H$6,IF(AND(AA4=Matrica!$A$7,AB4=Matrica!$B$3),Matrica!$B$7,IF(AND(AA4=Matrica!$A$7,AB4=Matrica!$E$3),Matrica!$E$7,IF(AND(AA4=Matrica!$A$7,AB4=Matrica!$H$3),Matrica!$H$7,IF(AND(AA4=Matrica!$A$8,AB4=Matrica!$B$3),Matrica!$B$8,IF(AND(AA4=Matrica!$A$8,AB4=Matrica!$E$3),Matrica!$E$8,IF(AND(AA4=Matrica!$A$8,AB4=Matrica!$H$3),Matrica!$H$8,IF(AND(AA4=Matrica!$A$9,AB4=Matrica!$B$3),Matrica!$B$9,IF(AND(AA4=Matrica!$A$9,AB4=Matrica!$E$3),Matrica!$E$9,IF(AND(AA4=Matrica!$A$9,AB4=Matrica!$H$3),Matrica!$H$9,IF(AND(AA4=Matrica!$A$10,AB4=Matrica!$B$3),Matrica!$B$10,IF(AND(AA4=Matrica!$A$10,AB4=Matrica!$E$3),Matrica!$E$10,IF(AND(AA4=Matrica!$A$10,AB4=Matrica!$H$3),Matrica!$H$10,IF(AND(AA4=Matrica!$A$11,AB4=Matrica!$B$3),Matrica!$B$11,IF(AND(AA4=Matrica!$A$11,AB4=Matrica!$E$3),Matrica!$E$11,IF(AND(AA4=Matrica!$A$11,AB4=Matrica!$H$3),Matrica!$H$11,IF(AND(AA4=Matrica!$A$12,AB4=Matrica!$B$3),Matrica!$B$12,IF(AND(AA4=Matrica!$A$12,AB4=Matrica!$E$3),Matrica!$E$12,IF(AND(AA4=Matrica!$A$12,AB4=Matrica!$H$3),Matrica!$H$12,IF(AND(AA4=Matrica!$A$13,AB4=Matrica!$B$3),Matrica!$B$13,IF(AND(AA4=Matrica!$A$13,AB4=Matrica!$E$3),Matrica!$E$13,IF(AND(AA4=Matrica!$A$13,AB4=Matrica!$H$3),Matrica!$H$13,IF(AND(AA4=Matrica!$A$14,AB4=Matrica!$B$3),Matrica!$B$14,IF(AND(AA4=Matrica!$A$14,AB4=Matrica!$E$3),Matrica!$E$14,IF(AND(AA4=Matrica!$A$14,AB4=Matrica!$H$3),Matrica!$H$14,IF(AND(AA4=Matrica!$A$15,AB4=Matrica!$B$3),Matrica!$B$15,IF(AND(AA4=Matrica!$A$15,AB4=Matrica!$E$3),Matrica!$E$15,IF(AND(AA4=Matrica!$A$15,AB4=Matrica!$H$3),Matrica!$H$15,IF(AND(AA4=Matrica!$A$16,AB4=Matrica!$B$3),Matrica!$B$16,IF(AND(AA4=Matrica!$A$16,AB4=Matrica!$E$3),Matrica!$E$16,IF(AND(AA4=Matrica!$A$16,AB4=Matrica!$H$3),Matrica!$H$16,"")))))))))))))))))))))))))))))))))))))))</f>
        <v>3.12</v>
      </c>
      <c r="Z4" s="36">
        <f>IF(AND(AA4=Matrica!$A$4,AB4=Matrica!$B$3),Matrica!$D$4,IF(AND(AA4=Matrica!$A$4,AB4=Matrica!$E$3),Matrica!$G$4,IF(AND(AA4=Matrica!$A$4,AB4=Matrica!$H$3),Matrica!$J$4,IF(AND(AA4=Matrica!$A$5,AB4=Matrica!$B$3),Matrica!$D$5,IF(AND(AA4=Matrica!$A$5,AB4=Matrica!$E$3),Matrica!$G$5,IF(AND(AA4=Matrica!$A$5,AB4=Matrica!$H$3),Matrica!$J$5,IF(AND(AA4=Matrica!$A$6,AB4=Matrica!$B$3),Matrica!$D$6,IF(AND(AA4=Matrica!$A$6,AB4=Matrica!$E$3),Matrica!$G$6,IF(AND(AA4=Matrica!$A$6,AB4=Matrica!$H$3),Matrica!$J$6,IF(AND(AA4=Matrica!$A$7,AB4=Matrica!$B$3),Matrica!$D$7,IF(AND(AA4=Matrica!$A$7,AB4=Matrica!$E$3),Matrica!$G$7,IF(AND(AA4=Matrica!$A$7,AB4=Matrica!$H$3),Matrica!$J$7,IF(AND(AA4=Matrica!$A$8,AB4=Matrica!$B$3),Matrica!$D$8,IF(AND(AA4=Matrica!$A$8,AB4=Matrica!$E$3),Matrica!$G$8,IF(AND(AA4=Matrica!$A$8,AB4=Matrica!$H$3),Matrica!$J$8,IF(AND(AA4=Matrica!$A$9,AB4=Matrica!$B$3),Matrica!$D$9,IF(AND(AA4=Matrica!$A$9,AB4=Matrica!$E$3),Matrica!$G$9,IF(AND(AA4=Matrica!$A$9,AB4=Matrica!$H$3),Matrica!$J$9,IF(AND(AA4=Matrica!$A$10,AB4=Matrica!$B$3),Matrica!$D$10,IF(AND(AA4=Matrica!$A$10,AB4=Matrica!$E$3),Matrica!$G$10,IF(AND(AA4=Matrica!$A$10,AB4=Matrica!$H$3),Matrica!$J$10,IF(AND(AA4=Matrica!$A$11,AB4=Matrica!$B$3),Matrica!$D$11,IF(AND(AA4=Matrica!$A$11,AB4=Matrica!$E$3),Matrica!$G$11,IF(AND(AA4=Matrica!$A$11,AB4=Matrica!$H$3),Matrica!$J$11,IF(AND(AA4=Matrica!$A$12,AB4=Matrica!$B$3),Matrica!$D$12,IF(AND(AA4=Matrica!$A$12,AB4=Matrica!$E$3),Matrica!$G$12,IF(AND(AA4=Matrica!$A$12,AB4=Matrica!$H$3),Matrica!$J$12,IF(AND(AA4=Matrica!$A$13,AB4=Matrica!$B$3),Matrica!$D$13,IF(AND(AA4=Matrica!$A$13,AB4=Matrica!$E$3),Matrica!$G$13,IF(AND(AA4=Matrica!$A$13,AB4=Matrica!$H$3),Matrica!$J$13,IF(AND(AA4=Matrica!$A$14,AB4=Matrica!$B$3),Matrica!$D$14,IF(AND(AA4=Matrica!$A$14,AB4=Matrica!$E$3),Matrica!$G$14,IF(AND(AA4=Matrica!$A$14,AB4=Matrica!$H$3),Matrica!$J$14,IF(AND(AA4=Matrica!$A$15,AB4=Matrica!$B$3),Matrica!$D$15,IF(AND(AA4=Matrica!$A$15,AB4=Matrica!$E$3),Matrica!$G$15,IF(AND(AA4=Matrica!$A$15,AB4=Matrica!$H$3),Matrica!$J$15,IF(AND(AA4=Matrica!$A$16,AB4=Matrica!$B$3),Matrica!$D$16,IF(AND(AA4=Matrica!$A$16,AB4=Matrica!$E$3),Matrica!$G$16,IF(AND(AA4=Matrica!$A$16,AB4=Matrica!$H$3),Matrica!$J$16,"")))))))))))))))))))))))))))))))))))))))</f>
        <v>3.33</v>
      </c>
      <c r="AA4" s="171" t="s">
        <v>10</v>
      </c>
      <c r="AB4" s="171">
        <v>2</v>
      </c>
      <c r="AC4" s="172">
        <v>3.31</v>
      </c>
      <c r="AD4" s="173" t="str">
        <f t="shared" si="5"/>
        <v>RAST</v>
      </c>
      <c r="AE4" s="173">
        <f t="shared" si="6"/>
        <v>7.4675324675324672</v>
      </c>
      <c r="AF4" s="173">
        <f t="shared" si="7"/>
        <v>7.4675324675324672E-2</v>
      </c>
      <c r="AG4" s="179"/>
      <c r="AH4" s="181">
        <f>AC3/((P3-P4)/P4+1)</f>
        <v>3.2990300230946881</v>
      </c>
      <c r="AI4" s="175">
        <f t="shared" si="9"/>
        <v>47309.763800000001</v>
      </c>
      <c r="AJ4" s="175">
        <f t="shared" si="10"/>
        <v>7.487121510850181</v>
      </c>
      <c r="AK4" s="176" t="s">
        <v>9</v>
      </c>
      <c r="AL4" s="176">
        <v>1</v>
      </c>
      <c r="AM4" s="176">
        <v>3.4</v>
      </c>
      <c r="AN4" s="177">
        <f>+AM4*14929.98</f>
        <v>50761.932000000001</v>
      </c>
      <c r="AO4" s="177">
        <f t="shared" si="8"/>
        <v>15.330399366938163</v>
      </c>
      <c r="AP4" s="175">
        <f t="shared" si="11"/>
        <v>0</v>
      </c>
      <c r="AQ4" s="177">
        <f t="shared" si="12"/>
        <v>0</v>
      </c>
      <c r="AR4" s="178">
        <f t="shared" si="13"/>
        <v>0</v>
      </c>
    </row>
    <row r="5" spans="1:44" ht="80.099999999999994" customHeight="1">
      <c r="C5" s="36" t="s">
        <v>155</v>
      </c>
      <c r="D5" s="141" t="s">
        <v>146</v>
      </c>
      <c r="E5" s="167" t="s">
        <v>13</v>
      </c>
      <c r="F5" s="41" t="s">
        <v>137</v>
      </c>
      <c r="G5" s="36">
        <v>0.03</v>
      </c>
      <c r="H5" s="36"/>
      <c r="I5" s="36"/>
      <c r="J5" s="36">
        <v>13.42</v>
      </c>
      <c r="K5" s="36">
        <v>13.42</v>
      </c>
      <c r="L5" s="40">
        <f t="shared" si="0"/>
        <v>13.8226</v>
      </c>
      <c r="M5" s="40">
        <f>K5+(G5*K5)+(H5*K5)</f>
        <v>13.8226</v>
      </c>
      <c r="N5" s="39">
        <v>2871.8</v>
      </c>
      <c r="O5" s="39">
        <f t="shared" si="1"/>
        <v>39695.742680000003</v>
      </c>
      <c r="P5" s="39">
        <f t="shared" si="2"/>
        <v>39695.742680000003</v>
      </c>
      <c r="Q5" s="39">
        <f t="shared" si="3"/>
        <v>14.089744859531121</v>
      </c>
      <c r="R5" s="39">
        <f t="shared" si="4"/>
        <v>14.089744859531121</v>
      </c>
      <c r="S5" s="39">
        <v>2.78</v>
      </c>
      <c r="T5" s="36" t="s">
        <v>11</v>
      </c>
      <c r="U5" s="36" t="s">
        <v>293</v>
      </c>
      <c r="V5" s="39">
        <v>2.78</v>
      </c>
      <c r="W5" s="36" t="s">
        <v>11</v>
      </c>
      <c r="X5" s="36" t="s">
        <v>293</v>
      </c>
      <c r="Y5" s="36">
        <f>IF(AND(AA5=Matrica!$A$4,AB5=Matrica!$B$3),Matrica!$B$4,IF(AND(AA5=Matrica!$A$4,AB5=Matrica!$E$3),Matrica!$E$4,IF(AND(AA5=Matrica!$A$4,AB5=Matrica!$H$3),Matrica!$H$4,IF(AND(AA5=Matrica!$A$5,AB5=Matrica!$B$3),Matrica!$B$5,IF(AND(AA5=Matrica!$A$5,AB5=Matrica!$E$3),Matrica!$E$5,IF(AND(AA5=Matrica!$A$5,AB5=Matrica!$H$3),Matrica!$H$5,IF(AND(AA5=Matrica!$A$6,AB5=Matrica!$B$3),Matrica!$B$6,IF(AND(AA5=Matrica!$A$6,AB5=Matrica!$E$3),Matrica!$E$6,IF(AND(AA5=Matrica!$A$6,AB5=Matrica!$H$3),Matrica!$H$6,IF(AND(AA5=Matrica!$A$7,AB5=Matrica!$B$3),Matrica!$B$7,IF(AND(AA5=Matrica!$A$7,AB5=Matrica!$E$3),Matrica!$E$7,IF(AND(AA5=Matrica!$A$7,AB5=Matrica!$H$3),Matrica!$H$7,IF(AND(AA5=Matrica!$A$8,AB5=Matrica!$B$3),Matrica!$B$8,IF(AND(AA5=Matrica!$A$8,AB5=Matrica!$E$3),Matrica!$E$8,IF(AND(AA5=Matrica!$A$8,AB5=Matrica!$H$3),Matrica!$H$8,IF(AND(AA5=Matrica!$A$9,AB5=Matrica!$B$3),Matrica!$B$9,IF(AND(AA5=Matrica!$A$9,AB5=Matrica!$E$3),Matrica!$E$9,IF(AND(AA5=Matrica!$A$9,AB5=Matrica!$H$3),Matrica!$H$9,IF(AND(AA5=Matrica!$A$10,AB5=Matrica!$B$3),Matrica!$B$10,IF(AND(AA5=Matrica!$A$10,AB5=Matrica!$E$3),Matrica!$E$10,IF(AND(AA5=Matrica!$A$10,AB5=Matrica!$H$3),Matrica!$H$10,IF(AND(AA5=Matrica!$A$11,AB5=Matrica!$B$3),Matrica!$B$11,IF(AND(AA5=Matrica!$A$11,AB5=Matrica!$E$3),Matrica!$E$11,IF(AND(AA5=Matrica!$A$11,AB5=Matrica!$H$3),Matrica!$H$11,IF(AND(AA5=Matrica!$A$12,AB5=Matrica!$B$3),Matrica!$B$12,IF(AND(AA5=Matrica!$A$12,AB5=Matrica!$E$3),Matrica!$E$12,IF(AND(AA5=Matrica!$A$12,AB5=Matrica!$H$3),Matrica!$H$12,IF(AND(AA5=Matrica!$A$13,AB5=Matrica!$B$3),Matrica!$B$13,IF(AND(AA5=Matrica!$A$13,AB5=Matrica!$E$3),Matrica!$E$13,IF(AND(AA5=Matrica!$A$13,AB5=Matrica!$H$3),Matrica!$H$13,IF(AND(AA5=Matrica!$A$14,AB5=Matrica!$B$3),Matrica!$B$14,IF(AND(AA5=Matrica!$A$14,AB5=Matrica!$E$3),Matrica!$E$14,IF(AND(AA5=Matrica!$A$14,AB5=Matrica!$H$3),Matrica!$H$14,IF(AND(AA5=Matrica!$A$15,AB5=Matrica!$B$3),Matrica!$B$15,IF(AND(AA5=Matrica!$A$15,AB5=Matrica!$E$3),Matrica!$E$15,IF(AND(AA5=Matrica!$A$15,AB5=Matrica!$H$3),Matrica!$H$15,IF(AND(AA5=Matrica!$A$16,AB5=Matrica!$B$3),Matrica!$B$16,IF(AND(AA5=Matrica!$A$16,AB5=Matrica!$E$3),Matrica!$E$16,IF(AND(AA5=Matrica!$A$16,AB5=Matrica!$H$3),Matrica!$H$16,"")))))))))))))))))))))))))))))))))))))))</f>
        <v>2.76</v>
      </c>
      <c r="Z5" s="36">
        <f>IF(AND(AA5=Matrica!$A$4,AB5=Matrica!$B$3),Matrica!$D$4,IF(AND(AA5=Matrica!$A$4,AB5=Matrica!$E$3),Matrica!$G$4,IF(AND(AA5=Matrica!$A$4,AB5=Matrica!$H$3),Matrica!$J$4,IF(AND(AA5=Matrica!$A$5,AB5=Matrica!$B$3),Matrica!$D$5,IF(AND(AA5=Matrica!$A$5,AB5=Matrica!$E$3),Matrica!$G$5,IF(AND(AA5=Matrica!$A$5,AB5=Matrica!$H$3),Matrica!$J$5,IF(AND(AA5=Matrica!$A$6,AB5=Matrica!$B$3),Matrica!$D$6,IF(AND(AA5=Matrica!$A$6,AB5=Matrica!$E$3),Matrica!$G$6,IF(AND(AA5=Matrica!$A$6,AB5=Matrica!$H$3),Matrica!$J$6,IF(AND(AA5=Matrica!$A$7,AB5=Matrica!$B$3),Matrica!$D$7,IF(AND(AA5=Matrica!$A$7,AB5=Matrica!$E$3),Matrica!$G$7,IF(AND(AA5=Matrica!$A$7,AB5=Matrica!$H$3),Matrica!$J$7,IF(AND(AA5=Matrica!$A$8,AB5=Matrica!$B$3),Matrica!$D$8,IF(AND(AA5=Matrica!$A$8,AB5=Matrica!$E$3),Matrica!$G$8,IF(AND(AA5=Matrica!$A$8,AB5=Matrica!$H$3),Matrica!$J$8,IF(AND(AA5=Matrica!$A$9,AB5=Matrica!$B$3),Matrica!$D$9,IF(AND(AA5=Matrica!$A$9,AB5=Matrica!$E$3),Matrica!$G$9,IF(AND(AA5=Matrica!$A$9,AB5=Matrica!$H$3),Matrica!$J$9,IF(AND(AA5=Matrica!$A$10,AB5=Matrica!$B$3),Matrica!$D$10,IF(AND(AA5=Matrica!$A$10,AB5=Matrica!$E$3),Matrica!$G$10,IF(AND(AA5=Matrica!$A$10,AB5=Matrica!$H$3),Matrica!$J$10,IF(AND(AA5=Matrica!$A$11,AB5=Matrica!$B$3),Matrica!$D$11,IF(AND(AA5=Matrica!$A$11,AB5=Matrica!$E$3),Matrica!$G$11,IF(AND(AA5=Matrica!$A$11,AB5=Matrica!$H$3),Matrica!$J$11,IF(AND(AA5=Matrica!$A$12,AB5=Matrica!$B$3),Matrica!$D$12,IF(AND(AA5=Matrica!$A$12,AB5=Matrica!$E$3),Matrica!$G$12,IF(AND(AA5=Matrica!$A$12,AB5=Matrica!$H$3),Matrica!$J$12,IF(AND(AA5=Matrica!$A$13,AB5=Matrica!$B$3),Matrica!$D$13,IF(AND(AA5=Matrica!$A$13,AB5=Matrica!$E$3),Matrica!$G$13,IF(AND(AA5=Matrica!$A$13,AB5=Matrica!$H$3),Matrica!$J$13,IF(AND(AA5=Matrica!$A$14,AB5=Matrica!$B$3),Matrica!$D$14,IF(AND(AA5=Matrica!$A$14,AB5=Matrica!$E$3),Matrica!$G$14,IF(AND(AA5=Matrica!$A$14,AB5=Matrica!$H$3),Matrica!$J$14,IF(AND(AA5=Matrica!$A$15,AB5=Matrica!$B$3),Matrica!$D$15,IF(AND(AA5=Matrica!$A$15,AB5=Matrica!$E$3),Matrica!$G$15,IF(AND(AA5=Matrica!$A$15,AB5=Matrica!$H$3),Matrica!$J$15,IF(AND(AA5=Matrica!$A$16,AB5=Matrica!$B$3),Matrica!$D$16,IF(AND(AA5=Matrica!$A$16,AB5=Matrica!$E$3),Matrica!$G$16,IF(AND(AA5=Matrica!$A$16,AB5=Matrica!$H$3),Matrica!$J$16,"")))))))))))))))))))))))))))))))))))))))</f>
        <v>2.84</v>
      </c>
      <c r="AA5" s="171" t="s">
        <v>11</v>
      </c>
      <c r="AB5" s="171">
        <v>3</v>
      </c>
      <c r="AC5" s="172">
        <v>2.76</v>
      </c>
      <c r="AD5" s="173" t="str">
        <f t="shared" si="5"/>
        <v>ISTI</v>
      </c>
      <c r="AE5" s="173">
        <f t="shared" si="6"/>
        <v>-0.71942446043165542</v>
      </c>
      <c r="AF5" s="173">
        <f t="shared" si="7"/>
        <v>-7.1942446043165541E-3</v>
      </c>
      <c r="AG5" s="179">
        <v>13981</v>
      </c>
      <c r="AH5" s="181">
        <f>AC4/((P4-P5)/P5+1)</f>
        <v>2.985228494623656</v>
      </c>
      <c r="AI5" s="175">
        <f t="shared" si="9"/>
        <v>39448.624799999998</v>
      </c>
      <c r="AJ5" s="175">
        <f t="shared" si="10"/>
        <v>-0.62252993221993957</v>
      </c>
      <c r="AK5" s="176" t="s">
        <v>10</v>
      </c>
      <c r="AL5" s="176">
        <v>1</v>
      </c>
      <c r="AM5" s="176">
        <v>3.06</v>
      </c>
      <c r="AN5" s="177">
        <f>+AM5*14929.98</f>
        <v>45685.738799999999</v>
      </c>
      <c r="AO5" s="177">
        <f t="shared" si="8"/>
        <v>15.089769621612215</v>
      </c>
      <c r="AP5" s="175">
        <f t="shared" si="11"/>
        <v>551531223.32879996</v>
      </c>
      <c r="AQ5" s="177">
        <f t="shared" si="12"/>
        <v>638732314.16279995</v>
      </c>
      <c r="AR5" s="178">
        <f t="shared" si="13"/>
        <v>-87201090.833999991</v>
      </c>
    </row>
    <row r="6" spans="1:44" ht="80.099999999999994" customHeight="1">
      <c r="C6" s="44" t="s">
        <v>156</v>
      </c>
      <c r="D6" s="142" t="s">
        <v>62</v>
      </c>
      <c r="E6" s="167" t="s">
        <v>10</v>
      </c>
      <c r="F6" s="41" t="s">
        <v>137</v>
      </c>
      <c r="G6" s="36">
        <v>0.04</v>
      </c>
      <c r="H6" s="36"/>
      <c r="I6" s="36">
        <v>0.1</v>
      </c>
      <c r="J6" s="36">
        <v>17.32</v>
      </c>
      <c r="K6" s="36">
        <v>17.32</v>
      </c>
      <c r="L6" s="40">
        <f t="shared" si="0"/>
        <v>18.012799999999999</v>
      </c>
      <c r="M6" s="40">
        <f t="shared" ref="M6:M11" si="14">K6+(G6*K6)+(H6*K6)+(I6*K6)</f>
        <v>19.744799999999998</v>
      </c>
      <c r="N6" s="39">
        <v>2871.8</v>
      </c>
      <c r="O6" s="39">
        <f t="shared" si="1"/>
        <v>51729.159039999999</v>
      </c>
      <c r="P6" s="39">
        <f t="shared" si="2"/>
        <v>56703.11664</v>
      </c>
      <c r="Q6" s="39">
        <f t="shared" si="3"/>
        <v>18.360927481498571</v>
      </c>
      <c r="R6" s="39">
        <f t="shared" si="4"/>
        <v>20.126401277796511</v>
      </c>
      <c r="S6" s="39">
        <v>3.62</v>
      </c>
      <c r="T6" s="36" t="s">
        <v>9</v>
      </c>
      <c r="U6" s="36" t="s">
        <v>291</v>
      </c>
      <c r="V6" s="39">
        <v>3.97</v>
      </c>
      <c r="W6" s="36" t="s">
        <v>8</v>
      </c>
      <c r="X6" s="36" t="s">
        <v>292</v>
      </c>
      <c r="Y6" s="36">
        <f>IF(AND(AA6=Matrica!$A$4,AB6=Matrica!$B$3),Matrica!$B$4,IF(AND(AA6=Matrica!$A$4,AB6=Matrica!$E$3),Matrica!$E$4,IF(AND(AA6=Matrica!$A$4,AB6=Matrica!$H$3),Matrica!$H$4,IF(AND(AA6=Matrica!$A$5,AB6=Matrica!$B$3),Matrica!$B$5,IF(AND(AA6=Matrica!$A$5,AB6=Matrica!$E$3),Matrica!$E$5,IF(AND(AA6=Matrica!$A$5,AB6=Matrica!$H$3),Matrica!$H$5,IF(AND(AA6=Matrica!$A$6,AB6=Matrica!$B$3),Matrica!$B$6,IF(AND(AA6=Matrica!$A$6,AB6=Matrica!$E$3),Matrica!$E$6,IF(AND(AA6=Matrica!$A$6,AB6=Matrica!$H$3),Matrica!$H$6,IF(AND(AA6=Matrica!$A$7,AB6=Matrica!$B$3),Matrica!$B$7,IF(AND(AA6=Matrica!$A$7,AB6=Matrica!$E$3),Matrica!$E$7,IF(AND(AA6=Matrica!$A$7,AB6=Matrica!$H$3),Matrica!$H$7,IF(AND(AA6=Matrica!$A$8,AB6=Matrica!$B$3),Matrica!$B$8,IF(AND(AA6=Matrica!$A$8,AB6=Matrica!$E$3),Matrica!$E$8,IF(AND(AA6=Matrica!$A$8,AB6=Matrica!$H$3),Matrica!$H$8,IF(AND(AA6=Matrica!$A$9,AB6=Matrica!$B$3),Matrica!$B$9,IF(AND(AA6=Matrica!$A$9,AB6=Matrica!$E$3),Matrica!$E$9,IF(AND(AA6=Matrica!$A$9,AB6=Matrica!$H$3),Matrica!$H$9,IF(AND(AA6=Matrica!$A$10,AB6=Matrica!$B$3),Matrica!$B$10,IF(AND(AA6=Matrica!$A$10,AB6=Matrica!$E$3),Matrica!$E$10,IF(AND(AA6=Matrica!$A$10,AB6=Matrica!$H$3),Matrica!$H$10,IF(AND(AA6=Matrica!$A$11,AB6=Matrica!$B$3),Matrica!$B$11,IF(AND(AA6=Matrica!$A$11,AB6=Matrica!$E$3),Matrica!$E$11,IF(AND(AA6=Matrica!$A$11,AB6=Matrica!$H$3),Matrica!$H$11,IF(AND(AA6=Matrica!$A$12,AB6=Matrica!$B$3),Matrica!$B$12,IF(AND(AA6=Matrica!$A$12,AB6=Matrica!$E$3),Matrica!$E$12,IF(AND(AA6=Matrica!$A$12,AB6=Matrica!$H$3),Matrica!$H$12,IF(AND(AA6=Matrica!$A$13,AB6=Matrica!$B$3),Matrica!$B$13,IF(AND(AA6=Matrica!$A$13,AB6=Matrica!$E$3),Matrica!$E$13,IF(AND(AA6=Matrica!$A$13,AB6=Matrica!$H$3),Matrica!$H$13,IF(AND(AA6=Matrica!$A$14,AB6=Matrica!$B$3),Matrica!$B$14,IF(AND(AA6=Matrica!$A$14,AB6=Matrica!$E$3),Matrica!$E$14,IF(AND(AA6=Matrica!$A$14,AB6=Matrica!$H$3),Matrica!$H$14,IF(AND(AA6=Matrica!$A$15,AB6=Matrica!$B$3),Matrica!$B$15,IF(AND(AA6=Matrica!$A$15,AB6=Matrica!$E$3),Matrica!$E$15,IF(AND(AA6=Matrica!$A$15,AB6=Matrica!$H$3),Matrica!$H$15,IF(AND(AA6=Matrica!$A$16,AB6=Matrica!$B$3),Matrica!$B$16,IF(AND(AA6=Matrica!$A$16,AB6=Matrica!$E$3),Matrica!$E$16,IF(AND(AA6=Matrica!$A$16,AB6=Matrica!$H$3),Matrica!$H$16,"")))))))))))))))))))))))))))))))))))))))</f>
        <v>3.86</v>
      </c>
      <c r="Z6" s="36">
        <f>IF(AND(AA6=Matrica!$A$4,AB6=Matrica!$B$3),Matrica!$D$4,IF(AND(AA6=Matrica!$A$4,AB6=Matrica!$E$3),Matrica!$G$4,IF(AND(AA6=Matrica!$A$4,AB6=Matrica!$H$3),Matrica!$J$4,IF(AND(AA6=Matrica!$A$5,AB6=Matrica!$B$3),Matrica!$D$5,IF(AND(AA6=Matrica!$A$5,AB6=Matrica!$E$3),Matrica!$G$5,IF(AND(AA6=Matrica!$A$5,AB6=Matrica!$H$3),Matrica!$J$5,IF(AND(AA6=Matrica!$A$6,AB6=Matrica!$B$3),Matrica!$D$6,IF(AND(AA6=Matrica!$A$6,AB6=Matrica!$E$3),Matrica!$G$6,IF(AND(AA6=Matrica!$A$6,AB6=Matrica!$H$3),Matrica!$J$6,IF(AND(AA6=Matrica!$A$7,AB6=Matrica!$B$3),Matrica!$D$7,IF(AND(AA6=Matrica!$A$7,AB6=Matrica!$E$3),Matrica!$G$7,IF(AND(AA6=Matrica!$A$7,AB6=Matrica!$H$3),Matrica!$J$7,IF(AND(AA6=Matrica!$A$8,AB6=Matrica!$B$3),Matrica!$D$8,IF(AND(AA6=Matrica!$A$8,AB6=Matrica!$E$3),Matrica!$G$8,IF(AND(AA6=Matrica!$A$8,AB6=Matrica!$H$3),Matrica!$J$8,IF(AND(AA6=Matrica!$A$9,AB6=Matrica!$B$3),Matrica!$D$9,IF(AND(AA6=Matrica!$A$9,AB6=Matrica!$E$3),Matrica!$G$9,IF(AND(AA6=Matrica!$A$9,AB6=Matrica!$H$3),Matrica!$J$9,IF(AND(AA6=Matrica!$A$10,AB6=Matrica!$B$3),Matrica!$D$10,IF(AND(AA6=Matrica!$A$10,AB6=Matrica!$E$3),Matrica!$G$10,IF(AND(AA6=Matrica!$A$10,AB6=Matrica!$H$3),Matrica!$J$10,IF(AND(AA6=Matrica!$A$11,AB6=Matrica!$B$3),Matrica!$D$11,IF(AND(AA6=Matrica!$A$11,AB6=Matrica!$E$3),Matrica!$G$11,IF(AND(AA6=Matrica!$A$11,AB6=Matrica!$H$3),Matrica!$J$11,IF(AND(AA6=Matrica!$A$12,AB6=Matrica!$B$3),Matrica!$D$12,IF(AND(AA6=Matrica!$A$12,AB6=Matrica!$E$3),Matrica!$G$12,IF(AND(AA6=Matrica!$A$12,AB6=Matrica!$H$3),Matrica!$J$12,IF(AND(AA6=Matrica!$A$13,AB6=Matrica!$B$3),Matrica!$D$13,IF(AND(AA6=Matrica!$A$13,AB6=Matrica!$E$3),Matrica!$G$13,IF(AND(AA6=Matrica!$A$13,AB6=Matrica!$H$3),Matrica!$J$13,IF(AND(AA6=Matrica!$A$14,AB6=Matrica!$B$3),Matrica!$D$14,IF(AND(AA6=Matrica!$A$14,AB6=Matrica!$E$3),Matrica!$G$14,IF(AND(AA6=Matrica!$A$14,AB6=Matrica!$H$3),Matrica!$J$14,IF(AND(AA6=Matrica!$A$15,AB6=Matrica!$B$3),Matrica!$D$15,IF(AND(AA6=Matrica!$A$15,AB6=Matrica!$E$3),Matrica!$G$15,IF(AND(AA6=Matrica!$A$15,AB6=Matrica!$H$3),Matrica!$J$15,IF(AND(AA6=Matrica!$A$16,AB6=Matrica!$B$3),Matrica!$D$16,IF(AND(AA6=Matrica!$A$16,AB6=Matrica!$E$3),Matrica!$G$16,IF(AND(AA6=Matrica!$A$16,AB6=Matrica!$H$3),Matrica!$J$16,"")))))))))))))))))))))))))))))))))))))))</f>
        <v>4.12</v>
      </c>
      <c r="AA6" s="171" t="s">
        <v>8</v>
      </c>
      <c r="AB6" s="171">
        <v>1</v>
      </c>
      <c r="AC6" s="172">
        <v>4.07</v>
      </c>
      <c r="AD6" s="173" t="str">
        <f t="shared" si="5"/>
        <v>ISTI</v>
      </c>
      <c r="AE6" s="173">
        <f t="shared" si="6"/>
        <v>12.430939226519341</v>
      </c>
      <c r="AF6" s="173">
        <f t="shared" si="7"/>
        <v>2.5188916876574329E-2</v>
      </c>
      <c r="AG6" s="174">
        <v>335.69</v>
      </c>
      <c r="AH6" s="136"/>
      <c r="AI6" s="175">
        <f t="shared" si="9"/>
        <v>58172.428599999999</v>
      </c>
      <c r="AJ6" s="175">
        <f t="shared" si="10"/>
        <v>2.5912366851516211</v>
      </c>
      <c r="AK6" s="176" t="s">
        <v>8</v>
      </c>
      <c r="AL6" s="176">
        <v>3</v>
      </c>
      <c r="AM6" s="177">
        <v>4.53</v>
      </c>
      <c r="AN6" s="177">
        <f t="shared" ref="AN6:AN37" si="15">+AM6*14292.98</f>
        <v>64747.199400000005</v>
      </c>
      <c r="AO6" s="177">
        <f t="shared" si="8"/>
        <v>14.186315032859188</v>
      </c>
      <c r="AP6" s="175">
        <f t="shared" si="11"/>
        <v>19527902.556733999</v>
      </c>
      <c r="AQ6" s="177">
        <f t="shared" si="12"/>
        <v>21734987.366586</v>
      </c>
      <c r="AR6" s="178">
        <f t="shared" si="13"/>
        <v>-2207084.8098520003</v>
      </c>
    </row>
    <row r="7" spans="1:44" ht="80.099999999999994" customHeight="1">
      <c r="C7" s="44" t="s">
        <v>158</v>
      </c>
      <c r="D7" s="142" t="s">
        <v>62</v>
      </c>
      <c r="E7" s="167" t="s">
        <v>11</v>
      </c>
      <c r="F7" s="41" t="s">
        <v>137</v>
      </c>
      <c r="G7" s="36">
        <v>0.04</v>
      </c>
      <c r="H7" s="36"/>
      <c r="I7" s="36">
        <v>0.1</v>
      </c>
      <c r="J7" s="36">
        <v>14.88</v>
      </c>
      <c r="K7" s="36">
        <v>14.88</v>
      </c>
      <c r="L7" s="40">
        <f t="shared" si="0"/>
        <v>15.475200000000001</v>
      </c>
      <c r="M7" s="40">
        <f t="shared" si="14"/>
        <v>16.963200000000001</v>
      </c>
      <c r="N7" s="39">
        <v>2871.8</v>
      </c>
      <c r="O7" s="39">
        <f t="shared" si="1"/>
        <v>44441.679360000009</v>
      </c>
      <c r="P7" s="39">
        <f t="shared" si="2"/>
        <v>48714.917760000004</v>
      </c>
      <c r="Q7" s="39">
        <f t="shared" si="3"/>
        <v>15.774284118054204</v>
      </c>
      <c r="R7" s="39">
        <f t="shared" si="4"/>
        <v>17.291042206328644</v>
      </c>
      <c r="S7" s="39">
        <v>3.11</v>
      </c>
      <c r="T7" s="36" t="s">
        <v>10</v>
      </c>
      <c r="U7" s="36" t="s">
        <v>292</v>
      </c>
      <c r="V7" s="39">
        <v>3.41</v>
      </c>
      <c r="W7" s="36" t="s">
        <v>9</v>
      </c>
      <c r="X7" s="36" t="s">
        <v>292</v>
      </c>
      <c r="Y7" s="36">
        <f>IF(AND(AA7=Matrica!$A$4,AB7=Matrica!$B$3),Matrica!$B$4,IF(AND(AA7=Matrica!$A$4,AB7=Matrica!$E$3),Matrica!$E$4,IF(AND(AA7=Matrica!$A$4,AB7=Matrica!$H$3),Matrica!$H$4,IF(AND(AA7=Matrica!$A$5,AB7=Matrica!$B$3),Matrica!$B$5,IF(AND(AA7=Matrica!$A$5,AB7=Matrica!$E$3),Matrica!$E$5,IF(AND(AA7=Matrica!$A$5,AB7=Matrica!$H$3),Matrica!$H$5,IF(AND(AA7=Matrica!$A$6,AB7=Matrica!$B$3),Matrica!$B$6,IF(AND(AA7=Matrica!$A$6,AB7=Matrica!$E$3),Matrica!$E$6,IF(AND(AA7=Matrica!$A$6,AB7=Matrica!$H$3),Matrica!$H$6,IF(AND(AA7=Matrica!$A$7,AB7=Matrica!$B$3),Matrica!$B$7,IF(AND(AA7=Matrica!$A$7,AB7=Matrica!$E$3),Matrica!$E$7,IF(AND(AA7=Matrica!$A$7,AB7=Matrica!$H$3),Matrica!$H$7,IF(AND(AA7=Matrica!$A$8,AB7=Matrica!$B$3),Matrica!$B$8,IF(AND(AA7=Matrica!$A$8,AB7=Matrica!$E$3),Matrica!$E$8,IF(AND(AA7=Matrica!$A$8,AB7=Matrica!$H$3),Matrica!$H$8,IF(AND(AA7=Matrica!$A$9,AB7=Matrica!$B$3),Matrica!$B$9,IF(AND(AA7=Matrica!$A$9,AB7=Matrica!$E$3),Matrica!$E$9,IF(AND(AA7=Matrica!$A$9,AB7=Matrica!$H$3),Matrica!$H$9,IF(AND(AA7=Matrica!$A$10,AB7=Matrica!$B$3),Matrica!$B$10,IF(AND(AA7=Matrica!$A$10,AB7=Matrica!$E$3),Matrica!$E$10,IF(AND(AA7=Matrica!$A$10,AB7=Matrica!$H$3),Matrica!$H$10,IF(AND(AA7=Matrica!$A$11,AB7=Matrica!$B$3),Matrica!$B$11,IF(AND(AA7=Matrica!$A$11,AB7=Matrica!$E$3),Matrica!$E$11,IF(AND(AA7=Matrica!$A$11,AB7=Matrica!$H$3),Matrica!$H$11,IF(AND(AA7=Matrica!$A$12,AB7=Matrica!$B$3),Matrica!$B$12,IF(AND(AA7=Matrica!$A$12,AB7=Matrica!$E$3),Matrica!$E$12,IF(AND(AA7=Matrica!$A$12,AB7=Matrica!$H$3),Matrica!$H$12,IF(AND(AA7=Matrica!$A$13,AB7=Matrica!$B$3),Matrica!$B$13,IF(AND(AA7=Matrica!$A$13,AB7=Matrica!$E$3),Matrica!$E$13,IF(AND(AA7=Matrica!$A$13,AB7=Matrica!$H$3),Matrica!$H$13,IF(AND(AA7=Matrica!$A$14,AB7=Matrica!$B$3),Matrica!$B$14,IF(AND(AA7=Matrica!$A$14,AB7=Matrica!$E$3),Matrica!$E$14,IF(AND(AA7=Matrica!$A$14,AB7=Matrica!$H$3),Matrica!$H$14,IF(AND(AA7=Matrica!$A$15,AB7=Matrica!$B$3),Matrica!$B$15,IF(AND(AA7=Matrica!$A$15,AB7=Matrica!$E$3),Matrica!$E$15,IF(AND(AA7=Matrica!$A$15,AB7=Matrica!$H$3),Matrica!$H$15,IF(AND(AA7=Matrica!$A$16,AB7=Matrica!$B$3),Matrica!$B$16,IF(AND(AA7=Matrica!$A$16,AB7=Matrica!$E$3),Matrica!$E$16,IF(AND(AA7=Matrica!$A$16,AB7=Matrica!$H$3),Matrica!$H$16,"")))))))))))))))))))))))))))))))))))))))</f>
        <v>3.34</v>
      </c>
      <c r="Z7" s="36">
        <f>IF(AND(AA7=Matrica!$A$4,AB7=Matrica!$B$3),Matrica!$D$4,IF(AND(AA7=Matrica!$A$4,AB7=Matrica!$E$3),Matrica!$G$4,IF(AND(AA7=Matrica!$A$4,AB7=Matrica!$H$3),Matrica!$J$4,IF(AND(AA7=Matrica!$A$5,AB7=Matrica!$B$3),Matrica!$D$5,IF(AND(AA7=Matrica!$A$5,AB7=Matrica!$E$3),Matrica!$G$5,IF(AND(AA7=Matrica!$A$5,AB7=Matrica!$H$3),Matrica!$J$5,IF(AND(AA7=Matrica!$A$6,AB7=Matrica!$B$3),Matrica!$D$6,IF(AND(AA7=Matrica!$A$6,AB7=Matrica!$E$3),Matrica!$G$6,IF(AND(AA7=Matrica!$A$6,AB7=Matrica!$H$3),Matrica!$J$6,IF(AND(AA7=Matrica!$A$7,AB7=Matrica!$B$3),Matrica!$D$7,IF(AND(AA7=Matrica!$A$7,AB7=Matrica!$E$3),Matrica!$G$7,IF(AND(AA7=Matrica!$A$7,AB7=Matrica!$H$3),Matrica!$J$7,IF(AND(AA7=Matrica!$A$8,AB7=Matrica!$B$3),Matrica!$D$8,IF(AND(AA7=Matrica!$A$8,AB7=Matrica!$E$3),Matrica!$G$8,IF(AND(AA7=Matrica!$A$8,AB7=Matrica!$H$3),Matrica!$J$8,IF(AND(AA7=Matrica!$A$9,AB7=Matrica!$B$3),Matrica!$D$9,IF(AND(AA7=Matrica!$A$9,AB7=Matrica!$E$3),Matrica!$G$9,IF(AND(AA7=Matrica!$A$9,AB7=Matrica!$H$3),Matrica!$J$9,IF(AND(AA7=Matrica!$A$10,AB7=Matrica!$B$3),Matrica!$D$10,IF(AND(AA7=Matrica!$A$10,AB7=Matrica!$E$3),Matrica!$G$10,IF(AND(AA7=Matrica!$A$10,AB7=Matrica!$H$3),Matrica!$J$10,IF(AND(AA7=Matrica!$A$11,AB7=Matrica!$B$3),Matrica!$D$11,IF(AND(AA7=Matrica!$A$11,AB7=Matrica!$E$3),Matrica!$G$11,IF(AND(AA7=Matrica!$A$11,AB7=Matrica!$H$3),Matrica!$J$11,IF(AND(AA7=Matrica!$A$12,AB7=Matrica!$B$3),Matrica!$D$12,IF(AND(AA7=Matrica!$A$12,AB7=Matrica!$E$3),Matrica!$G$12,IF(AND(AA7=Matrica!$A$12,AB7=Matrica!$H$3),Matrica!$J$12,IF(AND(AA7=Matrica!$A$13,AB7=Matrica!$B$3),Matrica!$D$13,IF(AND(AA7=Matrica!$A$13,AB7=Matrica!$E$3),Matrica!$G$13,IF(AND(AA7=Matrica!$A$13,AB7=Matrica!$H$3),Matrica!$J$13,IF(AND(AA7=Matrica!$A$14,AB7=Matrica!$B$3),Matrica!$D$14,IF(AND(AA7=Matrica!$A$14,AB7=Matrica!$E$3),Matrica!$G$14,IF(AND(AA7=Matrica!$A$14,AB7=Matrica!$H$3),Matrica!$J$14,IF(AND(AA7=Matrica!$A$15,AB7=Matrica!$B$3),Matrica!$D$15,IF(AND(AA7=Matrica!$A$15,AB7=Matrica!$E$3),Matrica!$G$15,IF(AND(AA7=Matrica!$A$15,AB7=Matrica!$H$3),Matrica!$J$15,IF(AND(AA7=Matrica!$A$16,AB7=Matrica!$B$3),Matrica!$D$16,IF(AND(AA7=Matrica!$A$16,AB7=Matrica!$E$3),Matrica!$G$16,IF(AND(AA7=Matrica!$A$16,AB7=Matrica!$H$3),Matrica!$J$16,"")))))))))))))))))))))))))))))))))))))))</f>
        <v>3.45</v>
      </c>
      <c r="AA7" s="171" t="s">
        <v>10</v>
      </c>
      <c r="AB7" s="171">
        <v>3</v>
      </c>
      <c r="AC7" s="172">
        <v>3.45</v>
      </c>
      <c r="AD7" s="173" t="str">
        <f t="shared" si="5"/>
        <v>ISTI</v>
      </c>
      <c r="AE7" s="173">
        <f t="shared" si="6"/>
        <v>10.932475884244383</v>
      </c>
      <c r="AF7" s="173">
        <f t="shared" si="7"/>
        <v>1.1730205278592386E-2</v>
      </c>
      <c r="AG7" s="174">
        <v>16.78</v>
      </c>
      <c r="AH7" s="181">
        <f>AC6/((P6-P7)/P7+1)</f>
        <v>3.4966281755196311</v>
      </c>
      <c r="AI7" s="175">
        <f t="shared" si="9"/>
        <v>49310.781000000003</v>
      </c>
      <c r="AJ7" s="175">
        <f t="shared" si="10"/>
        <v>1.2231638015599122</v>
      </c>
      <c r="AK7" s="176" t="s">
        <v>9</v>
      </c>
      <c r="AL7" s="176">
        <v>3</v>
      </c>
      <c r="AM7" s="176">
        <v>3.89</v>
      </c>
      <c r="AN7" s="177">
        <f t="shared" si="15"/>
        <v>55599.692199999998</v>
      </c>
      <c r="AO7" s="177">
        <f t="shared" si="8"/>
        <v>14.132784692193635</v>
      </c>
      <c r="AP7" s="175">
        <f t="shared" si="11"/>
        <v>827434.90518000012</v>
      </c>
      <c r="AQ7" s="177">
        <f t="shared" si="12"/>
        <v>932962.83511600003</v>
      </c>
      <c r="AR7" s="178">
        <f t="shared" si="13"/>
        <v>-105527.92993599991</v>
      </c>
    </row>
    <row r="8" spans="1:44" ht="80.099999999999994" customHeight="1">
      <c r="C8" s="44" t="s">
        <v>157</v>
      </c>
      <c r="D8" s="142" t="s">
        <v>62</v>
      </c>
      <c r="E8" s="167" t="s">
        <v>13</v>
      </c>
      <c r="F8" s="41" t="s">
        <v>137</v>
      </c>
      <c r="G8" s="36">
        <v>0.04</v>
      </c>
      <c r="H8" s="36"/>
      <c r="I8" s="36">
        <v>0.1</v>
      </c>
      <c r="J8" s="36">
        <v>13.42</v>
      </c>
      <c r="K8" s="36">
        <v>13.42</v>
      </c>
      <c r="L8" s="40">
        <f t="shared" si="0"/>
        <v>13.956799999999999</v>
      </c>
      <c r="M8" s="40">
        <f t="shared" si="14"/>
        <v>15.2988</v>
      </c>
      <c r="N8" s="39">
        <v>2871.8</v>
      </c>
      <c r="O8" s="39">
        <f t="shared" si="1"/>
        <v>40081.13824</v>
      </c>
      <c r="P8" s="39">
        <f t="shared" si="2"/>
        <v>43935.093840000001</v>
      </c>
      <c r="Q8" s="39">
        <f t="shared" si="3"/>
        <v>14.226538498944043</v>
      </c>
      <c r="R8" s="39">
        <f t="shared" si="4"/>
        <v>15.594474893073279</v>
      </c>
      <c r="S8" s="39">
        <v>2.8</v>
      </c>
      <c r="T8" s="36" t="s">
        <v>11</v>
      </c>
      <c r="U8" s="36" t="s">
        <v>293</v>
      </c>
      <c r="V8" s="39">
        <v>3.07</v>
      </c>
      <c r="W8" s="36" t="s">
        <v>10</v>
      </c>
      <c r="X8" s="36" t="s">
        <v>292</v>
      </c>
      <c r="Y8" s="36">
        <f>IF(AND(AA8=Matrica!$A$4,AB8=Matrica!$B$3),Matrica!$B$4,IF(AND(AA8=Matrica!$A$4,AB8=Matrica!$E$3),Matrica!$E$4,IF(AND(AA8=Matrica!$A$4,AB8=Matrica!$H$3),Matrica!$H$4,IF(AND(AA8=Matrica!$A$5,AB8=Matrica!$B$3),Matrica!$B$5,IF(AND(AA8=Matrica!$A$5,AB8=Matrica!$E$3),Matrica!$E$5,IF(AND(AA8=Matrica!$A$5,AB8=Matrica!$H$3),Matrica!$H$5,IF(AND(AA8=Matrica!$A$6,AB8=Matrica!$B$3),Matrica!$B$6,IF(AND(AA8=Matrica!$A$6,AB8=Matrica!$E$3),Matrica!$E$6,IF(AND(AA8=Matrica!$A$6,AB8=Matrica!$H$3),Matrica!$H$6,IF(AND(AA8=Matrica!$A$7,AB8=Matrica!$B$3),Matrica!$B$7,IF(AND(AA8=Matrica!$A$7,AB8=Matrica!$E$3),Matrica!$E$7,IF(AND(AA8=Matrica!$A$7,AB8=Matrica!$H$3),Matrica!$H$7,IF(AND(AA8=Matrica!$A$8,AB8=Matrica!$B$3),Matrica!$B$8,IF(AND(AA8=Matrica!$A$8,AB8=Matrica!$E$3),Matrica!$E$8,IF(AND(AA8=Matrica!$A$8,AB8=Matrica!$H$3),Matrica!$H$8,IF(AND(AA8=Matrica!$A$9,AB8=Matrica!$B$3),Matrica!$B$9,IF(AND(AA8=Matrica!$A$9,AB8=Matrica!$E$3),Matrica!$E$9,IF(AND(AA8=Matrica!$A$9,AB8=Matrica!$H$3),Matrica!$H$9,IF(AND(AA8=Matrica!$A$10,AB8=Matrica!$B$3),Matrica!$B$10,IF(AND(AA8=Matrica!$A$10,AB8=Matrica!$E$3),Matrica!$E$10,IF(AND(AA8=Matrica!$A$10,AB8=Matrica!$H$3),Matrica!$H$10,IF(AND(AA8=Matrica!$A$11,AB8=Matrica!$B$3),Matrica!$B$11,IF(AND(AA8=Matrica!$A$11,AB8=Matrica!$E$3),Matrica!$E$11,IF(AND(AA8=Matrica!$A$11,AB8=Matrica!$H$3),Matrica!$H$11,IF(AND(AA8=Matrica!$A$12,AB8=Matrica!$B$3),Matrica!$B$12,IF(AND(AA8=Matrica!$A$12,AB8=Matrica!$E$3),Matrica!$E$12,IF(AND(AA8=Matrica!$A$12,AB8=Matrica!$H$3),Matrica!$H$12,IF(AND(AA8=Matrica!$A$13,AB8=Matrica!$B$3),Matrica!$B$13,IF(AND(AA8=Matrica!$A$13,AB8=Matrica!$E$3),Matrica!$E$13,IF(AND(AA8=Matrica!$A$13,AB8=Matrica!$H$3),Matrica!$H$13,IF(AND(AA8=Matrica!$A$14,AB8=Matrica!$B$3),Matrica!$B$14,IF(AND(AA8=Matrica!$A$14,AB8=Matrica!$E$3),Matrica!$E$14,IF(AND(AA8=Matrica!$A$14,AB8=Matrica!$H$3),Matrica!$H$14,IF(AND(AA8=Matrica!$A$15,AB8=Matrica!$B$3),Matrica!$B$15,IF(AND(AA8=Matrica!$A$15,AB8=Matrica!$E$3),Matrica!$E$15,IF(AND(AA8=Matrica!$A$15,AB8=Matrica!$H$3),Matrica!$H$15,IF(AND(AA8=Matrica!$A$16,AB8=Matrica!$B$3),Matrica!$B$16,IF(AND(AA8=Matrica!$A$16,AB8=Matrica!$E$3),Matrica!$E$16,IF(AND(AA8=Matrica!$A$16,AB8=Matrica!$H$3),Matrica!$H$16,"")))))))))))))))))))))))))))))))))))))))</f>
        <v>2.76</v>
      </c>
      <c r="Z8" s="36">
        <f>IF(AND(AA8=Matrica!$A$4,AB8=Matrica!$B$3),Matrica!$D$4,IF(AND(AA8=Matrica!$A$4,AB8=Matrica!$E$3),Matrica!$G$4,IF(AND(AA8=Matrica!$A$4,AB8=Matrica!$H$3),Matrica!$J$4,IF(AND(AA8=Matrica!$A$5,AB8=Matrica!$B$3),Matrica!$D$5,IF(AND(AA8=Matrica!$A$5,AB8=Matrica!$E$3),Matrica!$G$5,IF(AND(AA8=Matrica!$A$5,AB8=Matrica!$H$3),Matrica!$J$5,IF(AND(AA8=Matrica!$A$6,AB8=Matrica!$B$3),Matrica!$D$6,IF(AND(AA8=Matrica!$A$6,AB8=Matrica!$E$3),Matrica!$G$6,IF(AND(AA8=Matrica!$A$6,AB8=Matrica!$H$3),Matrica!$J$6,IF(AND(AA8=Matrica!$A$7,AB8=Matrica!$B$3),Matrica!$D$7,IF(AND(AA8=Matrica!$A$7,AB8=Matrica!$E$3),Matrica!$G$7,IF(AND(AA8=Matrica!$A$7,AB8=Matrica!$H$3),Matrica!$J$7,IF(AND(AA8=Matrica!$A$8,AB8=Matrica!$B$3),Matrica!$D$8,IF(AND(AA8=Matrica!$A$8,AB8=Matrica!$E$3),Matrica!$G$8,IF(AND(AA8=Matrica!$A$8,AB8=Matrica!$H$3),Matrica!$J$8,IF(AND(AA8=Matrica!$A$9,AB8=Matrica!$B$3),Matrica!$D$9,IF(AND(AA8=Matrica!$A$9,AB8=Matrica!$E$3),Matrica!$G$9,IF(AND(AA8=Matrica!$A$9,AB8=Matrica!$H$3),Matrica!$J$9,IF(AND(AA8=Matrica!$A$10,AB8=Matrica!$B$3),Matrica!$D$10,IF(AND(AA8=Matrica!$A$10,AB8=Matrica!$E$3),Matrica!$G$10,IF(AND(AA8=Matrica!$A$10,AB8=Matrica!$H$3),Matrica!$J$10,IF(AND(AA8=Matrica!$A$11,AB8=Matrica!$B$3),Matrica!$D$11,IF(AND(AA8=Matrica!$A$11,AB8=Matrica!$E$3),Matrica!$G$11,IF(AND(AA8=Matrica!$A$11,AB8=Matrica!$H$3),Matrica!$J$11,IF(AND(AA8=Matrica!$A$12,AB8=Matrica!$B$3),Matrica!$D$12,IF(AND(AA8=Matrica!$A$12,AB8=Matrica!$E$3),Matrica!$G$12,IF(AND(AA8=Matrica!$A$12,AB8=Matrica!$H$3),Matrica!$J$12,IF(AND(AA8=Matrica!$A$13,AB8=Matrica!$B$3),Matrica!$D$13,IF(AND(AA8=Matrica!$A$13,AB8=Matrica!$E$3),Matrica!$G$13,IF(AND(AA8=Matrica!$A$13,AB8=Matrica!$H$3),Matrica!$J$13,IF(AND(AA8=Matrica!$A$14,AB8=Matrica!$B$3),Matrica!$D$14,IF(AND(AA8=Matrica!$A$14,AB8=Matrica!$E$3),Matrica!$G$14,IF(AND(AA8=Matrica!$A$14,AB8=Matrica!$H$3),Matrica!$J$14,IF(AND(AA8=Matrica!$A$15,AB8=Matrica!$B$3),Matrica!$D$15,IF(AND(AA8=Matrica!$A$15,AB8=Matrica!$E$3),Matrica!$G$15,IF(AND(AA8=Matrica!$A$15,AB8=Matrica!$H$3),Matrica!$J$15,IF(AND(AA8=Matrica!$A$16,AB8=Matrica!$B$3),Matrica!$D$16,IF(AND(AA8=Matrica!$A$16,AB8=Matrica!$E$3),Matrica!$G$16,IF(AND(AA8=Matrica!$A$16,AB8=Matrica!$H$3),Matrica!$J$16,"")))))))))))))))))))))))))))))))))))))))</f>
        <v>2.84</v>
      </c>
      <c r="AA8" s="171" t="s">
        <v>11</v>
      </c>
      <c r="AB8" s="171">
        <v>3</v>
      </c>
      <c r="AC8" s="172">
        <v>2.84</v>
      </c>
      <c r="AD8" s="173" t="str">
        <f t="shared" si="5"/>
        <v>ISTI</v>
      </c>
      <c r="AE8" s="173">
        <f t="shared" si="6"/>
        <v>1.4285714285714299</v>
      </c>
      <c r="AF8" s="173">
        <f t="shared" si="7"/>
        <v>-7.4918566775244291E-2</v>
      </c>
      <c r="AG8" s="174">
        <v>0.1</v>
      </c>
      <c r="AH8" s="181">
        <f>AC7/((P7-P8)/P8+1)</f>
        <v>3.1114919354838713</v>
      </c>
      <c r="AI8" s="175">
        <f t="shared" si="9"/>
        <v>40592.063199999997</v>
      </c>
      <c r="AJ8" s="175">
        <f t="shared" si="10"/>
        <v>-7.6090212807429891</v>
      </c>
      <c r="AK8" s="176" t="s">
        <v>9</v>
      </c>
      <c r="AL8" s="176">
        <v>1</v>
      </c>
      <c r="AM8" s="177">
        <v>3.5</v>
      </c>
      <c r="AN8" s="177">
        <f t="shared" si="15"/>
        <v>50025.43</v>
      </c>
      <c r="AO8" s="177">
        <f t="shared" si="8"/>
        <v>13.862121661056182</v>
      </c>
      <c r="AP8" s="175">
        <f t="shared" si="11"/>
        <v>4059.2063199999998</v>
      </c>
      <c r="AQ8" s="177">
        <f t="shared" si="12"/>
        <v>5002.5430000000006</v>
      </c>
      <c r="AR8" s="178">
        <f t="shared" si="13"/>
        <v>-943.3366800000008</v>
      </c>
    </row>
    <row r="9" spans="1:44" ht="80.099999999999994" customHeight="1">
      <c r="C9" s="44" t="s">
        <v>159</v>
      </c>
      <c r="D9" s="142" t="s">
        <v>61</v>
      </c>
      <c r="E9" s="167" t="s">
        <v>10</v>
      </c>
      <c r="F9" s="41" t="s">
        <v>137</v>
      </c>
      <c r="G9" s="36"/>
      <c r="H9" s="36"/>
      <c r="I9" s="36">
        <v>0.1</v>
      </c>
      <c r="J9" s="36">
        <v>17.32</v>
      </c>
      <c r="K9" s="36">
        <v>17.32</v>
      </c>
      <c r="L9" s="40">
        <f t="shared" si="0"/>
        <v>17.32</v>
      </c>
      <c r="M9" s="40">
        <f t="shared" si="14"/>
        <v>19.052</v>
      </c>
      <c r="N9" s="39">
        <v>2871.8</v>
      </c>
      <c r="O9" s="39">
        <f t="shared" si="1"/>
        <v>49739.576000000001</v>
      </c>
      <c r="P9" s="39">
        <f t="shared" si="2"/>
        <v>54713.533600000002</v>
      </c>
      <c r="Q9" s="39">
        <f t="shared" si="3"/>
        <v>17.654737962979397</v>
      </c>
      <c r="R9" s="39">
        <f t="shared" si="4"/>
        <v>19.420211759277336</v>
      </c>
      <c r="S9" s="39">
        <v>3.48</v>
      </c>
      <c r="T9" s="36" t="s">
        <v>9</v>
      </c>
      <c r="U9" s="36" t="s">
        <v>292</v>
      </c>
      <c r="V9" s="39">
        <v>3.83</v>
      </c>
      <c r="W9" s="36" t="s">
        <v>9</v>
      </c>
      <c r="X9" s="36" t="s">
        <v>291</v>
      </c>
      <c r="Y9" s="36">
        <f>IF(AND(AA9=Matrica!$A$4,AB9=Matrica!$B$3),Matrica!$B$4,IF(AND(AA9=Matrica!$A$4,AB9=Matrica!$E$3),Matrica!$E$4,IF(AND(AA9=Matrica!$A$4,AB9=Matrica!$H$3),Matrica!$H$4,IF(AND(AA9=Matrica!$A$5,AB9=Matrica!$B$3),Matrica!$B$5,IF(AND(AA9=Matrica!$A$5,AB9=Matrica!$E$3),Matrica!$E$5,IF(AND(AA9=Matrica!$A$5,AB9=Matrica!$H$3),Matrica!$H$5,IF(AND(AA9=Matrica!$A$6,AB9=Matrica!$B$3),Matrica!$B$6,IF(AND(AA9=Matrica!$A$6,AB9=Matrica!$E$3),Matrica!$E$6,IF(AND(AA9=Matrica!$A$6,AB9=Matrica!$H$3),Matrica!$H$6,IF(AND(AA9=Matrica!$A$7,AB9=Matrica!$B$3),Matrica!$B$7,IF(AND(AA9=Matrica!$A$7,AB9=Matrica!$E$3),Matrica!$E$7,IF(AND(AA9=Matrica!$A$7,AB9=Matrica!$H$3),Matrica!$H$7,IF(AND(AA9=Matrica!$A$8,AB9=Matrica!$B$3),Matrica!$B$8,IF(AND(AA9=Matrica!$A$8,AB9=Matrica!$E$3),Matrica!$E$8,IF(AND(AA9=Matrica!$A$8,AB9=Matrica!$H$3),Matrica!$H$8,IF(AND(AA9=Matrica!$A$9,AB9=Matrica!$B$3),Matrica!$B$9,IF(AND(AA9=Matrica!$A$9,AB9=Matrica!$E$3),Matrica!$E$9,IF(AND(AA9=Matrica!$A$9,AB9=Matrica!$H$3),Matrica!$H$9,IF(AND(AA9=Matrica!$A$10,AB9=Matrica!$B$3),Matrica!$B$10,IF(AND(AA9=Matrica!$A$10,AB9=Matrica!$E$3),Matrica!$E$10,IF(AND(AA9=Matrica!$A$10,AB9=Matrica!$H$3),Matrica!$H$10,IF(AND(AA9=Matrica!$A$11,AB9=Matrica!$B$3),Matrica!$B$11,IF(AND(AA9=Matrica!$A$11,AB9=Matrica!$E$3),Matrica!$E$11,IF(AND(AA9=Matrica!$A$11,AB9=Matrica!$H$3),Matrica!$H$11,IF(AND(AA9=Matrica!$A$12,AB9=Matrica!$B$3),Matrica!$B$12,IF(AND(AA9=Matrica!$A$12,AB9=Matrica!$E$3),Matrica!$E$12,IF(AND(AA9=Matrica!$A$12,AB9=Matrica!$H$3),Matrica!$H$12,IF(AND(AA9=Matrica!$A$13,AB9=Matrica!$B$3),Matrica!$B$13,IF(AND(AA9=Matrica!$A$13,AB9=Matrica!$E$3),Matrica!$E$13,IF(AND(AA9=Matrica!$A$13,AB9=Matrica!$H$3),Matrica!$H$13,IF(AND(AA9=Matrica!$A$14,AB9=Matrica!$B$3),Matrica!$B$14,IF(AND(AA9=Matrica!$A$14,AB9=Matrica!$E$3),Matrica!$E$14,IF(AND(AA9=Matrica!$A$14,AB9=Matrica!$H$3),Matrica!$H$14,IF(AND(AA9=Matrica!$A$15,AB9=Matrica!$B$3),Matrica!$B$15,IF(AND(AA9=Matrica!$A$15,AB9=Matrica!$E$3),Matrica!$E$15,IF(AND(AA9=Matrica!$A$15,AB9=Matrica!$H$3),Matrica!$H$15,IF(AND(AA9=Matrica!$A$16,AB9=Matrica!$B$3),Matrica!$B$16,IF(AND(AA9=Matrica!$A$16,AB9=Matrica!$E$3),Matrica!$E$16,IF(AND(AA9=Matrica!$A$16,AB9=Matrica!$H$3),Matrica!$H$16,"")))))))))))))))))))))))))))))))))))))))</f>
        <v>3.84</v>
      </c>
      <c r="Z9" s="36">
        <f>IF(AND(AA9=Matrica!$A$4,AB9=Matrica!$B$3),Matrica!$D$4,IF(AND(AA9=Matrica!$A$4,AB9=Matrica!$E$3),Matrica!$G$4,IF(AND(AA9=Matrica!$A$4,AB9=Matrica!$H$3),Matrica!$J$4,IF(AND(AA9=Matrica!$A$5,AB9=Matrica!$B$3),Matrica!$D$5,IF(AND(AA9=Matrica!$A$5,AB9=Matrica!$E$3),Matrica!$G$5,IF(AND(AA9=Matrica!$A$5,AB9=Matrica!$H$3),Matrica!$J$5,IF(AND(AA9=Matrica!$A$6,AB9=Matrica!$B$3),Matrica!$D$6,IF(AND(AA9=Matrica!$A$6,AB9=Matrica!$E$3),Matrica!$G$6,IF(AND(AA9=Matrica!$A$6,AB9=Matrica!$H$3),Matrica!$J$6,IF(AND(AA9=Matrica!$A$7,AB9=Matrica!$B$3),Matrica!$D$7,IF(AND(AA9=Matrica!$A$7,AB9=Matrica!$E$3),Matrica!$G$7,IF(AND(AA9=Matrica!$A$7,AB9=Matrica!$H$3),Matrica!$J$7,IF(AND(AA9=Matrica!$A$8,AB9=Matrica!$B$3),Matrica!$D$8,IF(AND(AA9=Matrica!$A$8,AB9=Matrica!$E$3),Matrica!$G$8,IF(AND(AA9=Matrica!$A$8,AB9=Matrica!$H$3),Matrica!$J$8,IF(AND(AA9=Matrica!$A$9,AB9=Matrica!$B$3),Matrica!$D$9,IF(AND(AA9=Matrica!$A$9,AB9=Matrica!$E$3),Matrica!$G$9,IF(AND(AA9=Matrica!$A$9,AB9=Matrica!$H$3),Matrica!$J$9,IF(AND(AA9=Matrica!$A$10,AB9=Matrica!$B$3),Matrica!$D$10,IF(AND(AA9=Matrica!$A$10,AB9=Matrica!$E$3),Matrica!$G$10,IF(AND(AA9=Matrica!$A$10,AB9=Matrica!$H$3),Matrica!$J$10,IF(AND(AA9=Matrica!$A$11,AB9=Matrica!$B$3),Matrica!$D$11,IF(AND(AA9=Matrica!$A$11,AB9=Matrica!$E$3),Matrica!$G$11,IF(AND(AA9=Matrica!$A$11,AB9=Matrica!$H$3),Matrica!$J$11,IF(AND(AA9=Matrica!$A$12,AB9=Matrica!$B$3),Matrica!$D$12,IF(AND(AA9=Matrica!$A$12,AB9=Matrica!$E$3),Matrica!$G$12,IF(AND(AA9=Matrica!$A$12,AB9=Matrica!$H$3),Matrica!$J$12,IF(AND(AA9=Matrica!$A$13,AB9=Matrica!$B$3),Matrica!$D$13,IF(AND(AA9=Matrica!$A$13,AB9=Matrica!$E$3),Matrica!$G$13,IF(AND(AA9=Matrica!$A$13,AB9=Matrica!$H$3),Matrica!$J$13,IF(AND(AA9=Matrica!$A$14,AB9=Matrica!$B$3),Matrica!$D$14,IF(AND(AA9=Matrica!$A$14,AB9=Matrica!$E$3),Matrica!$G$14,IF(AND(AA9=Matrica!$A$14,AB9=Matrica!$H$3),Matrica!$J$14,IF(AND(AA9=Matrica!$A$15,AB9=Matrica!$B$3),Matrica!$D$15,IF(AND(AA9=Matrica!$A$15,AB9=Matrica!$E$3),Matrica!$G$15,IF(AND(AA9=Matrica!$A$15,AB9=Matrica!$H$3),Matrica!$J$15,IF(AND(AA9=Matrica!$A$16,AB9=Matrica!$B$3),Matrica!$D$16,IF(AND(AA9=Matrica!$A$16,AB9=Matrica!$E$3),Matrica!$G$16,IF(AND(AA9=Matrica!$A$16,AB9=Matrica!$H$3),Matrica!$J$16,"")))))))))))))))))))))))))))))))))))))))</f>
        <v>3.96</v>
      </c>
      <c r="AA9" s="171" t="s">
        <v>9</v>
      </c>
      <c r="AB9" s="171">
        <v>3</v>
      </c>
      <c r="AC9" s="172">
        <v>3.96</v>
      </c>
      <c r="AD9" s="173" t="str">
        <f t="shared" si="5"/>
        <v>RAST</v>
      </c>
      <c r="AE9" s="173">
        <f t="shared" si="6"/>
        <v>13.793103448275861</v>
      </c>
      <c r="AF9" s="173">
        <f t="shared" si="7"/>
        <v>3.3942558746736261E-2</v>
      </c>
      <c r="AG9" s="174">
        <v>338.91</v>
      </c>
      <c r="AH9" s="136"/>
      <c r="AI9" s="175">
        <f t="shared" si="9"/>
        <v>56600.200799999999</v>
      </c>
      <c r="AJ9" s="175">
        <f t="shared" si="10"/>
        <v>3.4482642151995702</v>
      </c>
      <c r="AK9" s="176" t="s">
        <v>8</v>
      </c>
      <c r="AL9" s="176">
        <v>2</v>
      </c>
      <c r="AM9" s="176">
        <v>4.24</v>
      </c>
      <c r="AN9" s="177">
        <f t="shared" si="15"/>
        <v>60602.235200000003</v>
      </c>
      <c r="AO9" s="177">
        <f t="shared" si="8"/>
        <v>10.762787947587427</v>
      </c>
      <c r="AP9" s="175">
        <f t="shared" si="11"/>
        <v>19182374.053128</v>
      </c>
      <c r="AQ9" s="177">
        <f t="shared" si="12"/>
        <v>20538703.531632002</v>
      </c>
      <c r="AR9" s="178">
        <f t="shared" si="13"/>
        <v>-1356329.4785040021</v>
      </c>
    </row>
    <row r="10" spans="1:44" ht="80.099999999999994" customHeight="1">
      <c r="C10" s="36" t="s">
        <v>160</v>
      </c>
      <c r="D10" s="142" t="s">
        <v>61</v>
      </c>
      <c r="E10" s="167" t="s">
        <v>11</v>
      </c>
      <c r="F10" s="41" t="s">
        <v>137</v>
      </c>
      <c r="G10" s="36"/>
      <c r="H10" s="36"/>
      <c r="I10" s="36">
        <v>0.1</v>
      </c>
      <c r="J10" s="36">
        <v>14.88</v>
      </c>
      <c r="K10" s="36">
        <v>14.88</v>
      </c>
      <c r="L10" s="40">
        <f t="shared" si="0"/>
        <v>14.88</v>
      </c>
      <c r="M10" s="40">
        <f t="shared" si="14"/>
        <v>16.368000000000002</v>
      </c>
      <c r="N10" s="39">
        <v>2871.8</v>
      </c>
      <c r="O10" s="39">
        <f t="shared" si="1"/>
        <v>42732.384000000005</v>
      </c>
      <c r="P10" s="39">
        <f t="shared" si="2"/>
        <v>47005.622400000007</v>
      </c>
      <c r="Q10" s="39">
        <f t="shared" si="3"/>
        <v>15.167580882744426</v>
      </c>
      <c r="R10" s="39">
        <f t="shared" si="4"/>
        <v>16.684338971018867</v>
      </c>
      <c r="S10" s="39">
        <v>2.99</v>
      </c>
      <c r="T10" s="36" t="s">
        <v>10</v>
      </c>
      <c r="U10" s="36" t="s">
        <v>292</v>
      </c>
      <c r="V10" s="39">
        <v>3.29</v>
      </c>
      <c r="W10" s="36" t="s">
        <v>10</v>
      </c>
      <c r="X10" s="36" t="s">
        <v>291</v>
      </c>
      <c r="Y10" s="36">
        <f>IF(AND(AA10=Matrica!$A$4,AB10=Matrica!$B$3),Matrica!$B$4,IF(AND(AA10=Matrica!$A$4,AB10=Matrica!$E$3),Matrica!$E$4,IF(AND(AA10=Matrica!$A$4,AB10=Matrica!$H$3),Matrica!$H$4,IF(AND(AA10=Matrica!$A$5,AB10=Matrica!$B$3),Matrica!$B$5,IF(AND(AA10=Matrica!$A$5,AB10=Matrica!$E$3),Matrica!$E$5,IF(AND(AA10=Matrica!$A$5,AB10=Matrica!$H$3),Matrica!$H$5,IF(AND(AA10=Matrica!$A$6,AB10=Matrica!$B$3),Matrica!$B$6,IF(AND(AA10=Matrica!$A$6,AB10=Matrica!$E$3),Matrica!$E$6,IF(AND(AA10=Matrica!$A$6,AB10=Matrica!$H$3),Matrica!$H$6,IF(AND(AA10=Matrica!$A$7,AB10=Matrica!$B$3),Matrica!$B$7,IF(AND(AA10=Matrica!$A$7,AB10=Matrica!$E$3),Matrica!$E$7,IF(AND(AA10=Matrica!$A$7,AB10=Matrica!$H$3),Matrica!$H$7,IF(AND(AA10=Matrica!$A$8,AB10=Matrica!$B$3),Matrica!$B$8,IF(AND(AA10=Matrica!$A$8,AB10=Matrica!$E$3),Matrica!$E$8,IF(AND(AA10=Matrica!$A$8,AB10=Matrica!$H$3),Matrica!$H$8,IF(AND(AA10=Matrica!$A$9,AB10=Matrica!$B$3),Matrica!$B$9,IF(AND(AA10=Matrica!$A$9,AB10=Matrica!$E$3),Matrica!$E$9,IF(AND(AA10=Matrica!$A$9,AB10=Matrica!$H$3),Matrica!$H$9,IF(AND(AA10=Matrica!$A$10,AB10=Matrica!$B$3),Matrica!$B$10,IF(AND(AA10=Matrica!$A$10,AB10=Matrica!$E$3),Matrica!$E$10,IF(AND(AA10=Matrica!$A$10,AB10=Matrica!$H$3),Matrica!$H$10,IF(AND(AA10=Matrica!$A$11,AB10=Matrica!$B$3),Matrica!$B$11,IF(AND(AA10=Matrica!$A$11,AB10=Matrica!$E$3),Matrica!$E$11,IF(AND(AA10=Matrica!$A$11,AB10=Matrica!$H$3),Matrica!$H$11,IF(AND(AA10=Matrica!$A$12,AB10=Matrica!$B$3),Matrica!$B$12,IF(AND(AA10=Matrica!$A$12,AB10=Matrica!$E$3),Matrica!$E$12,IF(AND(AA10=Matrica!$A$12,AB10=Matrica!$H$3),Matrica!$H$12,IF(AND(AA10=Matrica!$A$13,AB10=Matrica!$B$3),Matrica!$B$13,IF(AND(AA10=Matrica!$A$13,AB10=Matrica!$E$3),Matrica!$E$13,IF(AND(AA10=Matrica!$A$13,AB10=Matrica!$H$3),Matrica!$H$13,IF(AND(AA10=Matrica!$A$14,AB10=Matrica!$B$3),Matrica!$B$14,IF(AND(AA10=Matrica!$A$14,AB10=Matrica!$E$3),Matrica!$E$14,IF(AND(AA10=Matrica!$A$14,AB10=Matrica!$H$3),Matrica!$H$14,IF(AND(AA10=Matrica!$A$15,AB10=Matrica!$B$3),Matrica!$B$15,IF(AND(AA10=Matrica!$A$15,AB10=Matrica!$E$3),Matrica!$E$15,IF(AND(AA10=Matrica!$A$15,AB10=Matrica!$H$3),Matrica!$H$15,IF(AND(AA10=Matrica!$A$16,AB10=Matrica!$B$3),Matrica!$B$16,IF(AND(AA10=Matrica!$A$16,AB10=Matrica!$E$3),Matrica!$E$16,IF(AND(AA10=Matrica!$A$16,AB10=Matrica!$H$3),Matrica!$H$16,"")))))))))))))))))))))))))))))))))))))))</f>
        <v>3.34</v>
      </c>
      <c r="Z10" s="36">
        <f>IF(AND(AA10=Matrica!$A$4,AB10=Matrica!$B$3),Matrica!$D$4,IF(AND(AA10=Matrica!$A$4,AB10=Matrica!$E$3),Matrica!$G$4,IF(AND(AA10=Matrica!$A$4,AB10=Matrica!$H$3),Matrica!$J$4,IF(AND(AA10=Matrica!$A$5,AB10=Matrica!$B$3),Matrica!$D$5,IF(AND(AA10=Matrica!$A$5,AB10=Matrica!$E$3),Matrica!$G$5,IF(AND(AA10=Matrica!$A$5,AB10=Matrica!$H$3),Matrica!$J$5,IF(AND(AA10=Matrica!$A$6,AB10=Matrica!$B$3),Matrica!$D$6,IF(AND(AA10=Matrica!$A$6,AB10=Matrica!$E$3),Matrica!$G$6,IF(AND(AA10=Matrica!$A$6,AB10=Matrica!$H$3),Matrica!$J$6,IF(AND(AA10=Matrica!$A$7,AB10=Matrica!$B$3),Matrica!$D$7,IF(AND(AA10=Matrica!$A$7,AB10=Matrica!$E$3),Matrica!$G$7,IF(AND(AA10=Matrica!$A$7,AB10=Matrica!$H$3),Matrica!$J$7,IF(AND(AA10=Matrica!$A$8,AB10=Matrica!$B$3),Matrica!$D$8,IF(AND(AA10=Matrica!$A$8,AB10=Matrica!$E$3),Matrica!$G$8,IF(AND(AA10=Matrica!$A$8,AB10=Matrica!$H$3),Matrica!$J$8,IF(AND(AA10=Matrica!$A$9,AB10=Matrica!$B$3),Matrica!$D$9,IF(AND(AA10=Matrica!$A$9,AB10=Matrica!$E$3),Matrica!$G$9,IF(AND(AA10=Matrica!$A$9,AB10=Matrica!$H$3),Matrica!$J$9,IF(AND(AA10=Matrica!$A$10,AB10=Matrica!$B$3),Matrica!$D$10,IF(AND(AA10=Matrica!$A$10,AB10=Matrica!$E$3),Matrica!$G$10,IF(AND(AA10=Matrica!$A$10,AB10=Matrica!$H$3),Matrica!$J$10,IF(AND(AA10=Matrica!$A$11,AB10=Matrica!$B$3),Matrica!$D$11,IF(AND(AA10=Matrica!$A$11,AB10=Matrica!$E$3),Matrica!$G$11,IF(AND(AA10=Matrica!$A$11,AB10=Matrica!$H$3),Matrica!$J$11,IF(AND(AA10=Matrica!$A$12,AB10=Matrica!$B$3),Matrica!$D$12,IF(AND(AA10=Matrica!$A$12,AB10=Matrica!$E$3),Matrica!$G$12,IF(AND(AA10=Matrica!$A$12,AB10=Matrica!$H$3),Matrica!$J$12,IF(AND(AA10=Matrica!$A$13,AB10=Matrica!$B$3),Matrica!$D$13,IF(AND(AA10=Matrica!$A$13,AB10=Matrica!$E$3),Matrica!$G$13,IF(AND(AA10=Matrica!$A$13,AB10=Matrica!$H$3),Matrica!$J$13,IF(AND(AA10=Matrica!$A$14,AB10=Matrica!$B$3),Matrica!$D$14,IF(AND(AA10=Matrica!$A$14,AB10=Matrica!$E$3),Matrica!$G$14,IF(AND(AA10=Matrica!$A$14,AB10=Matrica!$H$3),Matrica!$J$14,IF(AND(AA10=Matrica!$A$15,AB10=Matrica!$B$3),Matrica!$D$15,IF(AND(AA10=Matrica!$A$15,AB10=Matrica!$E$3),Matrica!$G$15,IF(AND(AA10=Matrica!$A$15,AB10=Matrica!$H$3),Matrica!$J$15,IF(AND(AA10=Matrica!$A$16,AB10=Matrica!$B$3),Matrica!$D$16,IF(AND(AA10=Matrica!$A$16,AB10=Matrica!$E$3),Matrica!$G$16,IF(AND(AA10=Matrica!$A$16,AB10=Matrica!$H$3),Matrica!$J$16,"")))))))))))))))))))))))))))))))))))))))</f>
        <v>3.45</v>
      </c>
      <c r="AA10" s="171" t="s">
        <v>10</v>
      </c>
      <c r="AB10" s="171">
        <v>3</v>
      </c>
      <c r="AC10" s="172">
        <v>3.34</v>
      </c>
      <c r="AD10" s="173" t="str">
        <f t="shared" si="5"/>
        <v>RAST</v>
      </c>
      <c r="AE10" s="173">
        <f t="shared" si="6"/>
        <v>11.705685618729083</v>
      </c>
      <c r="AF10" s="173">
        <f t="shared" si="7"/>
        <v>1.5197568389057697E-2</v>
      </c>
      <c r="AG10" s="174">
        <v>30.65</v>
      </c>
      <c r="AH10" s="181">
        <f>AC9/((P9-P10)/P10+1)</f>
        <v>3.4021247113163975</v>
      </c>
      <c r="AI10" s="175">
        <f t="shared" si="9"/>
        <v>47738.553199999995</v>
      </c>
      <c r="AJ10" s="175">
        <f t="shared" si="10"/>
        <v>1.5592407090433191</v>
      </c>
      <c r="AK10" s="176" t="s">
        <v>9</v>
      </c>
      <c r="AL10" s="176">
        <v>2</v>
      </c>
      <c r="AM10" s="176">
        <v>3.64</v>
      </c>
      <c r="AN10" s="177">
        <f t="shared" si="15"/>
        <v>52026.447200000002</v>
      </c>
      <c r="AO10" s="177">
        <f t="shared" si="8"/>
        <v>10.681328197879569</v>
      </c>
      <c r="AP10" s="175">
        <f t="shared" si="11"/>
        <v>1463186.6555799998</v>
      </c>
      <c r="AQ10" s="177">
        <f t="shared" si="12"/>
        <v>1594610.60668</v>
      </c>
      <c r="AR10" s="178">
        <f t="shared" si="13"/>
        <v>-131423.95110000018</v>
      </c>
    </row>
    <row r="11" spans="1:44" ht="80.099999999999994" customHeight="1">
      <c r="C11" s="36" t="s">
        <v>161</v>
      </c>
      <c r="D11" s="142" t="s">
        <v>61</v>
      </c>
      <c r="E11" s="167" t="s">
        <v>13</v>
      </c>
      <c r="F11" s="41" t="s">
        <v>137</v>
      </c>
      <c r="G11" s="36"/>
      <c r="H11" s="36"/>
      <c r="I11" s="36">
        <v>0.1</v>
      </c>
      <c r="J11" s="36">
        <v>13.42</v>
      </c>
      <c r="K11" s="36">
        <v>13.42</v>
      </c>
      <c r="L11" s="40">
        <f t="shared" si="0"/>
        <v>13.42</v>
      </c>
      <c r="M11" s="40">
        <f t="shared" si="14"/>
        <v>14.762</v>
      </c>
      <c r="N11" s="39">
        <v>2871.8</v>
      </c>
      <c r="O11" s="39">
        <f t="shared" si="1"/>
        <v>38539.556000000004</v>
      </c>
      <c r="P11" s="39">
        <f t="shared" si="2"/>
        <v>42393.511600000005</v>
      </c>
      <c r="Q11" s="39">
        <f t="shared" si="3"/>
        <v>13.679363941292351</v>
      </c>
      <c r="R11" s="39">
        <f t="shared" si="4"/>
        <v>15.047300335421587</v>
      </c>
      <c r="S11" s="39">
        <v>2.7</v>
      </c>
      <c r="T11" s="36" t="s">
        <v>11</v>
      </c>
      <c r="U11" s="36" t="s">
        <v>291</v>
      </c>
      <c r="V11" s="39">
        <v>2.97</v>
      </c>
      <c r="W11" s="36" t="s">
        <v>10</v>
      </c>
      <c r="X11" s="36" t="s">
        <v>292</v>
      </c>
      <c r="Y11" s="36">
        <f>IF(AND(AA11=Matrica!$A$4,AB11=Matrica!$B$3),Matrica!$B$4,IF(AND(AA11=Matrica!$A$4,AB11=Matrica!$E$3),Matrica!$E$4,IF(AND(AA11=Matrica!$A$4,AB11=Matrica!$H$3),Matrica!$H$4,IF(AND(AA11=Matrica!$A$5,AB11=Matrica!$B$3),Matrica!$B$5,IF(AND(AA11=Matrica!$A$5,AB11=Matrica!$E$3),Matrica!$E$5,IF(AND(AA11=Matrica!$A$5,AB11=Matrica!$H$3),Matrica!$H$5,IF(AND(AA11=Matrica!$A$6,AB11=Matrica!$B$3),Matrica!$B$6,IF(AND(AA11=Matrica!$A$6,AB11=Matrica!$E$3),Matrica!$E$6,IF(AND(AA11=Matrica!$A$6,AB11=Matrica!$H$3),Matrica!$H$6,IF(AND(AA11=Matrica!$A$7,AB11=Matrica!$B$3),Matrica!$B$7,IF(AND(AA11=Matrica!$A$7,AB11=Matrica!$E$3),Matrica!$E$7,IF(AND(AA11=Matrica!$A$7,AB11=Matrica!$H$3),Matrica!$H$7,IF(AND(AA11=Matrica!$A$8,AB11=Matrica!$B$3),Matrica!$B$8,IF(AND(AA11=Matrica!$A$8,AB11=Matrica!$E$3),Matrica!$E$8,IF(AND(AA11=Matrica!$A$8,AB11=Matrica!$H$3),Matrica!$H$8,IF(AND(AA11=Matrica!$A$9,AB11=Matrica!$B$3),Matrica!$B$9,IF(AND(AA11=Matrica!$A$9,AB11=Matrica!$E$3),Matrica!$E$9,IF(AND(AA11=Matrica!$A$9,AB11=Matrica!$H$3),Matrica!$H$9,IF(AND(AA11=Matrica!$A$10,AB11=Matrica!$B$3),Matrica!$B$10,IF(AND(AA11=Matrica!$A$10,AB11=Matrica!$E$3),Matrica!$E$10,IF(AND(AA11=Matrica!$A$10,AB11=Matrica!$H$3),Matrica!$H$10,IF(AND(AA11=Matrica!$A$11,AB11=Matrica!$B$3),Matrica!$B$11,IF(AND(AA11=Matrica!$A$11,AB11=Matrica!$E$3),Matrica!$E$11,IF(AND(AA11=Matrica!$A$11,AB11=Matrica!$H$3),Matrica!$H$11,IF(AND(AA11=Matrica!$A$12,AB11=Matrica!$B$3),Matrica!$B$12,IF(AND(AA11=Matrica!$A$12,AB11=Matrica!$E$3),Matrica!$E$12,IF(AND(AA11=Matrica!$A$12,AB11=Matrica!$H$3),Matrica!$H$12,IF(AND(AA11=Matrica!$A$13,AB11=Matrica!$B$3),Matrica!$B$13,IF(AND(AA11=Matrica!$A$13,AB11=Matrica!$E$3),Matrica!$E$13,IF(AND(AA11=Matrica!$A$13,AB11=Matrica!$H$3),Matrica!$H$13,IF(AND(AA11=Matrica!$A$14,AB11=Matrica!$B$3),Matrica!$B$14,IF(AND(AA11=Matrica!$A$14,AB11=Matrica!$E$3),Matrica!$E$14,IF(AND(AA11=Matrica!$A$14,AB11=Matrica!$H$3),Matrica!$H$14,IF(AND(AA11=Matrica!$A$15,AB11=Matrica!$B$3),Matrica!$B$15,IF(AND(AA11=Matrica!$A$15,AB11=Matrica!$E$3),Matrica!$E$15,IF(AND(AA11=Matrica!$A$15,AB11=Matrica!$H$3),Matrica!$H$15,IF(AND(AA11=Matrica!$A$16,AB11=Matrica!$B$3),Matrica!$B$16,IF(AND(AA11=Matrica!$A$16,AB11=Matrica!$E$3),Matrica!$E$16,IF(AND(AA11=Matrica!$A$16,AB11=Matrica!$H$3),Matrica!$H$16,"")))))))))))))))))))))))))))))))))))))))</f>
        <v>2.76</v>
      </c>
      <c r="Z11" s="36">
        <f>IF(AND(AA11=Matrica!$A$4,AB11=Matrica!$B$3),Matrica!$D$4,IF(AND(AA11=Matrica!$A$4,AB11=Matrica!$E$3),Matrica!$G$4,IF(AND(AA11=Matrica!$A$4,AB11=Matrica!$H$3),Matrica!$J$4,IF(AND(AA11=Matrica!$A$5,AB11=Matrica!$B$3),Matrica!$D$5,IF(AND(AA11=Matrica!$A$5,AB11=Matrica!$E$3),Matrica!$G$5,IF(AND(AA11=Matrica!$A$5,AB11=Matrica!$H$3),Matrica!$J$5,IF(AND(AA11=Matrica!$A$6,AB11=Matrica!$B$3),Matrica!$D$6,IF(AND(AA11=Matrica!$A$6,AB11=Matrica!$E$3),Matrica!$G$6,IF(AND(AA11=Matrica!$A$6,AB11=Matrica!$H$3),Matrica!$J$6,IF(AND(AA11=Matrica!$A$7,AB11=Matrica!$B$3),Matrica!$D$7,IF(AND(AA11=Matrica!$A$7,AB11=Matrica!$E$3),Matrica!$G$7,IF(AND(AA11=Matrica!$A$7,AB11=Matrica!$H$3),Matrica!$J$7,IF(AND(AA11=Matrica!$A$8,AB11=Matrica!$B$3),Matrica!$D$8,IF(AND(AA11=Matrica!$A$8,AB11=Matrica!$E$3),Matrica!$G$8,IF(AND(AA11=Matrica!$A$8,AB11=Matrica!$H$3),Matrica!$J$8,IF(AND(AA11=Matrica!$A$9,AB11=Matrica!$B$3),Matrica!$D$9,IF(AND(AA11=Matrica!$A$9,AB11=Matrica!$E$3),Matrica!$G$9,IF(AND(AA11=Matrica!$A$9,AB11=Matrica!$H$3),Matrica!$J$9,IF(AND(AA11=Matrica!$A$10,AB11=Matrica!$B$3),Matrica!$D$10,IF(AND(AA11=Matrica!$A$10,AB11=Matrica!$E$3),Matrica!$G$10,IF(AND(AA11=Matrica!$A$10,AB11=Matrica!$H$3),Matrica!$J$10,IF(AND(AA11=Matrica!$A$11,AB11=Matrica!$B$3),Matrica!$D$11,IF(AND(AA11=Matrica!$A$11,AB11=Matrica!$E$3),Matrica!$G$11,IF(AND(AA11=Matrica!$A$11,AB11=Matrica!$H$3),Matrica!$J$11,IF(AND(AA11=Matrica!$A$12,AB11=Matrica!$B$3),Matrica!$D$12,IF(AND(AA11=Matrica!$A$12,AB11=Matrica!$E$3),Matrica!$G$12,IF(AND(AA11=Matrica!$A$12,AB11=Matrica!$H$3),Matrica!$J$12,IF(AND(AA11=Matrica!$A$13,AB11=Matrica!$B$3),Matrica!$D$13,IF(AND(AA11=Matrica!$A$13,AB11=Matrica!$E$3),Matrica!$G$13,IF(AND(AA11=Matrica!$A$13,AB11=Matrica!$H$3),Matrica!$J$13,IF(AND(AA11=Matrica!$A$14,AB11=Matrica!$B$3),Matrica!$D$14,IF(AND(AA11=Matrica!$A$14,AB11=Matrica!$E$3),Matrica!$G$14,IF(AND(AA11=Matrica!$A$14,AB11=Matrica!$H$3),Matrica!$J$14,IF(AND(AA11=Matrica!$A$15,AB11=Matrica!$B$3),Matrica!$D$15,IF(AND(AA11=Matrica!$A$15,AB11=Matrica!$E$3),Matrica!$G$15,IF(AND(AA11=Matrica!$A$15,AB11=Matrica!$H$3),Matrica!$J$15,IF(AND(AA11=Matrica!$A$16,AB11=Matrica!$B$3),Matrica!$D$16,IF(AND(AA11=Matrica!$A$16,AB11=Matrica!$E$3),Matrica!$G$16,IF(AND(AA11=Matrica!$A$16,AB11=Matrica!$H$3),Matrica!$J$16,"")))))))))))))))))))))))))))))))))))))))</f>
        <v>2.84</v>
      </c>
      <c r="AA11" s="171" t="s">
        <v>11</v>
      </c>
      <c r="AB11" s="171">
        <v>3</v>
      </c>
      <c r="AC11" s="172">
        <v>2.78</v>
      </c>
      <c r="AD11" s="173" t="str">
        <f t="shared" si="5"/>
        <v>ISTI</v>
      </c>
      <c r="AE11" s="173">
        <f t="shared" si="6"/>
        <v>2.962962962962949</v>
      </c>
      <c r="AF11" s="173">
        <f t="shared" si="7"/>
        <v>-6.3973063973064098E-2</v>
      </c>
      <c r="AG11" s="174">
        <v>6.4</v>
      </c>
      <c r="AH11" s="181">
        <f>AC10/((P10-P11)/P11+1)</f>
        <v>3.0122849462365591</v>
      </c>
      <c r="AI11" s="175">
        <f t="shared" si="9"/>
        <v>39734.484399999994</v>
      </c>
      <c r="AJ11" s="175">
        <f t="shared" si="10"/>
        <v>-6.2722503978651538</v>
      </c>
      <c r="AK11" s="176" t="s">
        <v>10</v>
      </c>
      <c r="AL11" s="176">
        <v>2</v>
      </c>
      <c r="AM11" s="176">
        <v>3.28</v>
      </c>
      <c r="AN11" s="177">
        <f t="shared" si="15"/>
        <v>46880.974399999999</v>
      </c>
      <c r="AO11" s="177">
        <f t="shared" si="8"/>
        <v>10.585258523382123</v>
      </c>
      <c r="AP11" s="175">
        <f t="shared" si="11"/>
        <v>254300.70015999998</v>
      </c>
      <c r="AQ11" s="177">
        <f t="shared" si="12"/>
        <v>300038.23616000003</v>
      </c>
      <c r="AR11" s="178">
        <f t="shared" si="13"/>
        <v>-45737.536000000051</v>
      </c>
    </row>
    <row r="12" spans="1:44" ht="80.099999999999994" customHeight="1">
      <c r="C12" s="45" t="s">
        <v>162</v>
      </c>
      <c r="D12" s="141" t="s">
        <v>152</v>
      </c>
      <c r="E12" s="167" t="s">
        <v>10</v>
      </c>
      <c r="F12" s="41" t="s">
        <v>137</v>
      </c>
      <c r="G12" s="36"/>
      <c r="H12" s="36"/>
      <c r="I12" s="36"/>
      <c r="J12" s="36">
        <v>17.32</v>
      </c>
      <c r="K12" s="36">
        <v>17.32</v>
      </c>
      <c r="L12" s="40">
        <f t="shared" si="0"/>
        <v>17.32</v>
      </c>
      <c r="M12" s="40">
        <f>K12+(G12*K12)+(H12*K12)</f>
        <v>17.32</v>
      </c>
      <c r="N12" s="39">
        <v>2871.8</v>
      </c>
      <c r="O12" s="39">
        <f t="shared" si="1"/>
        <v>49739.576000000001</v>
      </c>
      <c r="P12" s="39">
        <f t="shared" si="2"/>
        <v>49739.576000000001</v>
      </c>
      <c r="Q12" s="39">
        <f t="shared" si="3"/>
        <v>17.654737962979397</v>
      </c>
      <c r="R12" s="39">
        <f t="shared" si="4"/>
        <v>17.654737962979397</v>
      </c>
      <c r="S12" s="39">
        <v>3.48</v>
      </c>
      <c r="T12" s="36" t="s">
        <v>9</v>
      </c>
      <c r="U12" s="36" t="s">
        <v>292</v>
      </c>
      <c r="V12" s="39">
        <v>3.48</v>
      </c>
      <c r="W12" s="36" t="s">
        <v>9</v>
      </c>
      <c r="X12" s="36" t="s">
        <v>292</v>
      </c>
      <c r="Y12" s="36">
        <f>IF(AND(AA12=Matrica!$A$4,AB12=Matrica!$B$3),Matrica!$B$4,IF(AND(AA12=Matrica!$A$4,AB12=Matrica!$E$3),Matrica!$E$4,IF(AND(AA12=Matrica!$A$4,AB12=Matrica!$H$3),Matrica!$H$4,IF(AND(AA12=Matrica!$A$5,AB12=Matrica!$B$3),Matrica!$B$5,IF(AND(AA12=Matrica!$A$5,AB12=Matrica!$E$3),Matrica!$E$5,IF(AND(AA12=Matrica!$A$5,AB12=Matrica!$H$3),Matrica!$H$5,IF(AND(AA12=Matrica!$A$6,AB12=Matrica!$B$3),Matrica!$B$6,IF(AND(AA12=Matrica!$A$6,AB12=Matrica!$E$3),Matrica!$E$6,IF(AND(AA12=Matrica!$A$6,AB12=Matrica!$H$3),Matrica!$H$6,IF(AND(AA12=Matrica!$A$7,AB12=Matrica!$B$3),Matrica!$B$7,IF(AND(AA12=Matrica!$A$7,AB12=Matrica!$E$3),Matrica!$E$7,IF(AND(AA12=Matrica!$A$7,AB12=Matrica!$H$3),Matrica!$H$7,IF(AND(AA12=Matrica!$A$8,AB12=Matrica!$B$3),Matrica!$B$8,IF(AND(AA12=Matrica!$A$8,AB12=Matrica!$E$3),Matrica!$E$8,IF(AND(AA12=Matrica!$A$8,AB12=Matrica!$H$3),Matrica!$H$8,IF(AND(AA12=Matrica!$A$9,AB12=Matrica!$B$3),Matrica!$B$9,IF(AND(AA12=Matrica!$A$9,AB12=Matrica!$E$3),Matrica!$E$9,IF(AND(AA12=Matrica!$A$9,AB12=Matrica!$H$3),Matrica!$H$9,IF(AND(AA12=Matrica!$A$10,AB12=Matrica!$B$3),Matrica!$B$10,IF(AND(AA12=Matrica!$A$10,AB12=Matrica!$E$3),Matrica!$E$10,IF(AND(AA12=Matrica!$A$10,AB12=Matrica!$H$3),Matrica!$H$10,IF(AND(AA12=Matrica!$A$11,AB12=Matrica!$B$3),Matrica!$B$11,IF(AND(AA12=Matrica!$A$11,AB12=Matrica!$E$3),Matrica!$E$11,IF(AND(AA12=Matrica!$A$11,AB12=Matrica!$H$3),Matrica!$H$11,IF(AND(AA12=Matrica!$A$12,AB12=Matrica!$B$3),Matrica!$B$12,IF(AND(AA12=Matrica!$A$12,AB12=Matrica!$E$3),Matrica!$E$12,IF(AND(AA12=Matrica!$A$12,AB12=Matrica!$H$3),Matrica!$H$12,IF(AND(AA12=Matrica!$A$13,AB12=Matrica!$B$3),Matrica!$B$13,IF(AND(AA12=Matrica!$A$13,AB12=Matrica!$E$3),Matrica!$E$13,IF(AND(AA12=Matrica!$A$13,AB12=Matrica!$H$3),Matrica!$H$13,IF(AND(AA12=Matrica!$A$14,AB12=Matrica!$B$3),Matrica!$B$14,IF(AND(AA12=Matrica!$A$14,AB12=Matrica!$E$3),Matrica!$E$14,IF(AND(AA12=Matrica!$A$14,AB12=Matrica!$H$3),Matrica!$H$14,IF(AND(AA12=Matrica!$A$15,AB12=Matrica!$B$3),Matrica!$B$15,IF(AND(AA12=Matrica!$A$15,AB12=Matrica!$E$3),Matrica!$E$15,IF(AND(AA12=Matrica!$A$15,AB12=Matrica!$H$3),Matrica!$H$15,IF(AND(AA12=Matrica!$A$16,AB12=Matrica!$B$3),Matrica!$B$16,IF(AND(AA12=Matrica!$A$16,AB12=Matrica!$E$3),Matrica!$E$16,IF(AND(AA12=Matrica!$A$16,AB12=Matrica!$H$3),Matrica!$H$16,"")))))))))))))))))))))))))))))))))))))))</f>
        <v>3.84</v>
      </c>
      <c r="Z12" s="36">
        <f>IF(AND(AA12=Matrica!$A$4,AB12=Matrica!$B$3),Matrica!$D$4,IF(AND(AA12=Matrica!$A$4,AB12=Matrica!$E$3),Matrica!$G$4,IF(AND(AA12=Matrica!$A$4,AB12=Matrica!$H$3),Matrica!$J$4,IF(AND(AA12=Matrica!$A$5,AB12=Matrica!$B$3),Matrica!$D$5,IF(AND(AA12=Matrica!$A$5,AB12=Matrica!$E$3),Matrica!$G$5,IF(AND(AA12=Matrica!$A$5,AB12=Matrica!$H$3),Matrica!$J$5,IF(AND(AA12=Matrica!$A$6,AB12=Matrica!$B$3),Matrica!$D$6,IF(AND(AA12=Matrica!$A$6,AB12=Matrica!$E$3),Matrica!$G$6,IF(AND(AA12=Matrica!$A$6,AB12=Matrica!$H$3),Matrica!$J$6,IF(AND(AA12=Matrica!$A$7,AB12=Matrica!$B$3),Matrica!$D$7,IF(AND(AA12=Matrica!$A$7,AB12=Matrica!$E$3),Matrica!$G$7,IF(AND(AA12=Matrica!$A$7,AB12=Matrica!$H$3),Matrica!$J$7,IF(AND(AA12=Matrica!$A$8,AB12=Matrica!$B$3),Matrica!$D$8,IF(AND(AA12=Matrica!$A$8,AB12=Matrica!$E$3),Matrica!$G$8,IF(AND(AA12=Matrica!$A$8,AB12=Matrica!$H$3),Matrica!$J$8,IF(AND(AA12=Matrica!$A$9,AB12=Matrica!$B$3),Matrica!$D$9,IF(AND(AA12=Matrica!$A$9,AB12=Matrica!$E$3),Matrica!$G$9,IF(AND(AA12=Matrica!$A$9,AB12=Matrica!$H$3),Matrica!$J$9,IF(AND(AA12=Matrica!$A$10,AB12=Matrica!$B$3),Matrica!$D$10,IF(AND(AA12=Matrica!$A$10,AB12=Matrica!$E$3),Matrica!$G$10,IF(AND(AA12=Matrica!$A$10,AB12=Matrica!$H$3),Matrica!$J$10,IF(AND(AA12=Matrica!$A$11,AB12=Matrica!$B$3),Matrica!$D$11,IF(AND(AA12=Matrica!$A$11,AB12=Matrica!$E$3),Matrica!$G$11,IF(AND(AA12=Matrica!$A$11,AB12=Matrica!$H$3),Matrica!$J$11,IF(AND(AA12=Matrica!$A$12,AB12=Matrica!$B$3),Matrica!$D$12,IF(AND(AA12=Matrica!$A$12,AB12=Matrica!$E$3),Matrica!$G$12,IF(AND(AA12=Matrica!$A$12,AB12=Matrica!$H$3),Matrica!$J$12,IF(AND(AA12=Matrica!$A$13,AB12=Matrica!$B$3),Matrica!$D$13,IF(AND(AA12=Matrica!$A$13,AB12=Matrica!$E$3),Matrica!$G$13,IF(AND(AA12=Matrica!$A$13,AB12=Matrica!$H$3),Matrica!$J$13,IF(AND(AA12=Matrica!$A$14,AB12=Matrica!$B$3),Matrica!$D$14,IF(AND(AA12=Matrica!$A$14,AB12=Matrica!$E$3),Matrica!$G$14,IF(AND(AA12=Matrica!$A$14,AB12=Matrica!$H$3),Matrica!$J$14,IF(AND(AA12=Matrica!$A$15,AB12=Matrica!$B$3),Matrica!$D$15,IF(AND(AA12=Matrica!$A$15,AB12=Matrica!$E$3),Matrica!$G$15,IF(AND(AA12=Matrica!$A$15,AB12=Matrica!$H$3),Matrica!$J$15,IF(AND(AA12=Matrica!$A$16,AB12=Matrica!$B$3),Matrica!$D$16,IF(AND(AA12=Matrica!$A$16,AB12=Matrica!$E$3),Matrica!$G$16,IF(AND(AA12=Matrica!$A$16,AB12=Matrica!$H$3),Matrica!$J$16,"")))))))))))))))))))))))))))))))))))))))</f>
        <v>3.96</v>
      </c>
      <c r="AA12" s="171" t="s">
        <v>9</v>
      </c>
      <c r="AB12" s="171">
        <v>3</v>
      </c>
      <c r="AC12" s="172">
        <v>3.84</v>
      </c>
      <c r="AD12" s="173" t="str">
        <f t="shared" si="5"/>
        <v>RAST</v>
      </c>
      <c r="AE12" s="173">
        <f t="shared" si="6"/>
        <v>10.344827586206893</v>
      </c>
      <c r="AF12" s="173">
        <f t="shared" si="7"/>
        <v>0.10344827586206894</v>
      </c>
      <c r="AG12" s="179"/>
      <c r="AH12" s="136"/>
      <c r="AI12" s="175">
        <f t="shared" si="9"/>
        <v>54885.043199999993</v>
      </c>
      <c r="AJ12" s="175">
        <f t="shared" si="10"/>
        <v>10.344815162879527</v>
      </c>
      <c r="AK12" s="176" t="s">
        <v>8</v>
      </c>
      <c r="AL12" s="176">
        <v>1</v>
      </c>
      <c r="AM12" s="176">
        <v>3.86</v>
      </c>
      <c r="AN12" s="177">
        <f t="shared" si="15"/>
        <v>55170.902799999996</v>
      </c>
      <c r="AO12" s="177">
        <f t="shared" si="8"/>
        <v>10.919527741852875</v>
      </c>
      <c r="AP12" s="175">
        <f t="shared" si="11"/>
        <v>0</v>
      </c>
      <c r="AQ12" s="177">
        <f t="shared" si="12"/>
        <v>0</v>
      </c>
      <c r="AR12" s="178">
        <f t="shared" si="13"/>
        <v>0</v>
      </c>
    </row>
    <row r="13" spans="1:44" ht="80.099999999999994" customHeight="1">
      <c r="C13" s="45" t="s">
        <v>163</v>
      </c>
      <c r="D13" s="141" t="s">
        <v>152</v>
      </c>
      <c r="E13" s="167" t="s">
        <v>11</v>
      </c>
      <c r="F13" s="41" t="s">
        <v>137</v>
      </c>
      <c r="G13" s="36"/>
      <c r="H13" s="36"/>
      <c r="I13" s="36"/>
      <c r="J13" s="36">
        <v>14.88</v>
      </c>
      <c r="K13" s="36">
        <v>14.88</v>
      </c>
      <c r="L13" s="40">
        <f t="shared" si="0"/>
        <v>14.88</v>
      </c>
      <c r="M13" s="40">
        <f>K13+(G13*K13)+(H13*K13)</f>
        <v>14.88</v>
      </c>
      <c r="N13" s="39">
        <v>2871.8</v>
      </c>
      <c r="O13" s="39">
        <f t="shared" si="1"/>
        <v>42732.384000000005</v>
      </c>
      <c r="P13" s="39">
        <f t="shared" si="2"/>
        <v>42732.384000000005</v>
      </c>
      <c r="Q13" s="39">
        <f t="shared" si="3"/>
        <v>15.167580882744426</v>
      </c>
      <c r="R13" s="39">
        <f t="shared" si="4"/>
        <v>15.167580882744426</v>
      </c>
      <c r="S13" s="39">
        <v>2.99</v>
      </c>
      <c r="T13" s="36" t="s">
        <v>10</v>
      </c>
      <c r="U13" s="36" t="s">
        <v>292</v>
      </c>
      <c r="V13" s="39">
        <v>2.99</v>
      </c>
      <c r="W13" s="36" t="s">
        <v>10</v>
      </c>
      <c r="X13" s="36" t="s">
        <v>292</v>
      </c>
      <c r="Y13" s="36">
        <f>IF(AND(AA13=Matrica!$A$4,AB13=Matrica!$B$3),Matrica!$B$4,IF(AND(AA13=Matrica!$A$4,AB13=Matrica!$E$3),Matrica!$E$4,IF(AND(AA13=Matrica!$A$4,AB13=Matrica!$H$3),Matrica!$H$4,IF(AND(AA13=Matrica!$A$5,AB13=Matrica!$B$3),Matrica!$B$5,IF(AND(AA13=Matrica!$A$5,AB13=Matrica!$E$3),Matrica!$E$5,IF(AND(AA13=Matrica!$A$5,AB13=Matrica!$H$3),Matrica!$H$5,IF(AND(AA13=Matrica!$A$6,AB13=Matrica!$B$3),Matrica!$B$6,IF(AND(AA13=Matrica!$A$6,AB13=Matrica!$E$3),Matrica!$E$6,IF(AND(AA13=Matrica!$A$6,AB13=Matrica!$H$3),Matrica!$H$6,IF(AND(AA13=Matrica!$A$7,AB13=Matrica!$B$3),Matrica!$B$7,IF(AND(AA13=Matrica!$A$7,AB13=Matrica!$E$3),Matrica!$E$7,IF(AND(AA13=Matrica!$A$7,AB13=Matrica!$H$3),Matrica!$H$7,IF(AND(AA13=Matrica!$A$8,AB13=Matrica!$B$3),Matrica!$B$8,IF(AND(AA13=Matrica!$A$8,AB13=Matrica!$E$3),Matrica!$E$8,IF(AND(AA13=Matrica!$A$8,AB13=Matrica!$H$3),Matrica!$H$8,IF(AND(AA13=Matrica!$A$9,AB13=Matrica!$B$3),Matrica!$B$9,IF(AND(AA13=Matrica!$A$9,AB13=Matrica!$E$3),Matrica!$E$9,IF(AND(AA13=Matrica!$A$9,AB13=Matrica!$H$3),Matrica!$H$9,IF(AND(AA13=Matrica!$A$10,AB13=Matrica!$B$3),Matrica!$B$10,IF(AND(AA13=Matrica!$A$10,AB13=Matrica!$E$3),Matrica!$E$10,IF(AND(AA13=Matrica!$A$10,AB13=Matrica!$H$3),Matrica!$H$10,IF(AND(AA13=Matrica!$A$11,AB13=Matrica!$B$3),Matrica!$B$11,IF(AND(AA13=Matrica!$A$11,AB13=Matrica!$E$3),Matrica!$E$11,IF(AND(AA13=Matrica!$A$11,AB13=Matrica!$H$3),Matrica!$H$11,IF(AND(AA13=Matrica!$A$12,AB13=Matrica!$B$3),Matrica!$B$12,IF(AND(AA13=Matrica!$A$12,AB13=Matrica!$E$3),Matrica!$E$12,IF(AND(AA13=Matrica!$A$12,AB13=Matrica!$H$3),Matrica!$H$12,IF(AND(AA13=Matrica!$A$13,AB13=Matrica!$B$3),Matrica!$B$13,IF(AND(AA13=Matrica!$A$13,AB13=Matrica!$E$3),Matrica!$E$13,IF(AND(AA13=Matrica!$A$13,AB13=Matrica!$H$3),Matrica!$H$13,IF(AND(AA13=Matrica!$A$14,AB13=Matrica!$B$3),Matrica!$B$14,IF(AND(AA13=Matrica!$A$14,AB13=Matrica!$E$3),Matrica!$E$14,IF(AND(AA13=Matrica!$A$14,AB13=Matrica!$H$3),Matrica!$H$14,IF(AND(AA13=Matrica!$A$15,AB13=Matrica!$B$3),Matrica!$B$15,IF(AND(AA13=Matrica!$A$15,AB13=Matrica!$E$3),Matrica!$E$15,IF(AND(AA13=Matrica!$A$15,AB13=Matrica!$H$3),Matrica!$H$15,IF(AND(AA13=Matrica!$A$16,AB13=Matrica!$B$3),Matrica!$B$16,IF(AND(AA13=Matrica!$A$16,AB13=Matrica!$E$3),Matrica!$E$16,IF(AND(AA13=Matrica!$A$16,AB13=Matrica!$H$3),Matrica!$H$16,"")))))))))))))))))))))))))))))))))))))))</f>
        <v>3.12</v>
      </c>
      <c r="Z13" s="36">
        <f>IF(AND(AA13=Matrica!$A$4,AB13=Matrica!$B$3),Matrica!$D$4,IF(AND(AA13=Matrica!$A$4,AB13=Matrica!$E$3),Matrica!$G$4,IF(AND(AA13=Matrica!$A$4,AB13=Matrica!$H$3),Matrica!$J$4,IF(AND(AA13=Matrica!$A$5,AB13=Matrica!$B$3),Matrica!$D$5,IF(AND(AA13=Matrica!$A$5,AB13=Matrica!$E$3),Matrica!$G$5,IF(AND(AA13=Matrica!$A$5,AB13=Matrica!$H$3),Matrica!$J$5,IF(AND(AA13=Matrica!$A$6,AB13=Matrica!$B$3),Matrica!$D$6,IF(AND(AA13=Matrica!$A$6,AB13=Matrica!$E$3),Matrica!$G$6,IF(AND(AA13=Matrica!$A$6,AB13=Matrica!$H$3),Matrica!$J$6,IF(AND(AA13=Matrica!$A$7,AB13=Matrica!$B$3),Matrica!$D$7,IF(AND(AA13=Matrica!$A$7,AB13=Matrica!$E$3),Matrica!$G$7,IF(AND(AA13=Matrica!$A$7,AB13=Matrica!$H$3),Matrica!$J$7,IF(AND(AA13=Matrica!$A$8,AB13=Matrica!$B$3),Matrica!$D$8,IF(AND(AA13=Matrica!$A$8,AB13=Matrica!$E$3),Matrica!$G$8,IF(AND(AA13=Matrica!$A$8,AB13=Matrica!$H$3),Matrica!$J$8,IF(AND(AA13=Matrica!$A$9,AB13=Matrica!$B$3),Matrica!$D$9,IF(AND(AA13=Matrica!$A$9,AB13=Matrica!$E$3),Matrica!$G$9,IF(AND(AA13=Matrica!$A$9,AB13=Matrica!$H$3),Matrica!$J$9,IF(AND(AA13=Matrica!$A$10,AB13=Matrica!$B$3),Matrica!$D$10,IF(AND(AA13=Matrica!$A$10,AB13=Matrica!$E$3),Matrica!$G$10,IF(AND(AA13=Matrica!$A$10,AB13=Matrica!$H$3),Matrica!$J$10,IF(AND(AA13=Matrica!$A$11,AB13=Matrica!$B$3),Matrica!$D$11,IF(AND(AA13=Matrica!$A$11,AB13=Matrica!$E$3),Matrica!$G$11,IF(AND(AA13=Matrica!$A$11,AB13=Matrica!$H$3),Matrica!$J$11,IF(AND(AA13=Matrica!$A$12,AB13=Matrica!$B$3),Matrica!$D$12,IF(AND(AA13=Matrica!$A$12,AB13=Matrica!$E$3),Matrica!$G$12,IF(AND(AA13=Matrica!$A$12,AB13=Matrica!$H$3),Matrica!$J$12,IF(AND(AA13=Matrica!$A$13,AB13=Matrica!$B$3),Matrica!$D$13,IF(AND(AA13=Matrica!$A$13,AB13=Matrica!$E$3),Matrica!$G$13,IF(AND(AA13=Matrica!$A$13,AB13=Matrica!$H$3),Matrica!$J$13,IF(AND(AA13=Matrica!$A$14,AB13=Matrica!$B$3),Matrica!$D$14,IF(AND(AA13=Matrica!$A$14,AB13=Matrica!$E$3),Matrica!$G$14,IF(AND(AA13=Matrica!$A$14,AB13=Matrica!$H$3),Matrica!$J$14,IF(AND(AA13=Matrica!$A$15,AB13=Matrica!$B$3),Matrica!$D$15,IF(AND(AA13=Matrica!$A$15,AB13=Matrica!$E$3),Matrica!$G$15,IF(AND(AA13=Matrica!$A$15,AB13=Matrica!$H$3),Matrica!$J$15,IF(AND(AA13=Matrica!$A$16,AB13=Matrica!$B$3),Matrica!$D$16,IF(AND(AA13=Matrica!$A$16,AB13=Matrica!$E$3),Matrica!$G$16,IF(AND(AA13=Matrica!$A$16,AB13=Matrica!$H$3),Matrica!$J$16,"")))))))))))))))))))))))))))))))))))))))</f>
        <v>3.33</v>
      </c>
      <c r="AA13" s="171" t="s">
        <v>10</v>
      </c>
      <c r="AB13" s="171">
        <v>2</v>
      </c>
      <c r="AC13" s="172">
        <v>3.31</v>
      </c>
      <c r="AD13" s="173" t="str">
        <f t="shared" si="5"/>
        <v>RAST</v>
      </c>
      <c r="AE13" s="173">
        <f t="shared" si="6"/>
        <v>10.70234113712374</v>
      </c>
      <c r="AF13" s="173">
        <f t="shared" si="7"/>
        <v>0.1070234113712374</v>
      </c>
      <c r="AG13" s="179">
        <v>102</v>
      </c>
      <c r="AH13" s="181">
        <f>AC12/((P12-P13)/P13+1)</f>
        <v>3.2990300230946885</v>
      </c>
      <c r="AI13" s="175">
        <f t="shared" si="9"/>
        <v>47309.763800000001</v>
      </c>
      <c r="AJ13" s="175">
        <f t="shared" si="10"/>
        <v>10.711735156175695</v>
      </c>
      <c r="AK13" s="176" t="s">
        <v>10</v>
      </c>
      <c r="AL13" s="176">
        <v>2</v>
      </c>
      <c r="AM13" s="176">
        <v>3.31</v>
      </c>
      <c r="AN13" s="177">
        <f t="shared" si="15"/>
        <v>47309.763800000001</v>
      </c>
      <c r="AO13" s="177">
        <f t="shared" si="8"/>
        <v>10.711735156175695</v>
      </c>
      <c r="AP13" s="175">
        <f t="shared" si="11"/>
        <v>4825595.9076000005</v>
      </c>
      <c r="AQ13" s="177">
        <f t="shared" si="12"/>
        <v>4825595.9076000005</v>
      </c>
      <c r="AR13" s="178">
        <f t="shared" si="13"/>
        <v>0</v>
      </c>
    </row>
    <row r="14" spans="1:44" ht="80.099999999999994" customHeight="1">
      <c r="C14" s="44" t="s">
        <v>164</v>
      </c>
      <c r="D14" s="143" t="s">
        <v>60</v>
      </c>
      <c r="E14" s="167" t="s">
        <v>10</v>
      </c>
      <c r="F14" s="41" t="s">
        <v>137</v>
      </c>
      <c r="G14" s="36"/>
      <c r="H14" s="36"/>
      <c r="I14" s="36">
        <v>0.1</v>
      </c>
      <c r="J14" s="36">
        <v>17.32</v>
      </c>
      <c r="K14" s="36">
        <v>17.32</v>
      </c>
      <c r="L14" s="40">
        <f t="shared" si="0"/>
        <v>17.32</v>
      </c>
      <c r="M14" s="40">
        <f t="shared" ref="M14:M25" si="16">K14+(G14*K14)+(H14*K14)+(I14*K14)</f>
        <v>19.052</v>
      </c>
      <c r="N14" s="39">
        <v>2871.8</v>
      </c>
      <c r="O14" s="39">
        <f t="shared" si="1"/>
        <v>49739.576000000001</v>
      </c>
      <c r="P14" s="39">
        <f t="shared" si="2"/>
        <v>54713.533600000002</v>
      </c>
      <c r="Q14" s="39">
        <f t="shared" si="3"/>
        <v>17.654737962979397</v>
      </c>
      <c r="R14" s="39">
        <f t="shared" si="4"/>
        <v>19.420211759277336</v>
      </c>
      <c r="S14" s="39">
        <v>3.48</v>
      </c>
      <c r="T14" s="36" t="s">
        <v>9</v>
      </c>
      <c r="U14" s="36" t="s">
        <v>292</v>
      </c>
      <c r="V14" s="39">
        <v>3.83</v>
      </c>
      <c r="W14" s="36" t="s">
        <v>9</v>
      </c>
      <c r="X14" s="36" t="s">
        <v>291</v>
      </c>
      <c r="Y14" s="36">
        <f>IF(AND(AA14=Matrica!$A$4,AB14=Matrica!$B$3),Matrica!$B$4,IF(AND(AA14=Matrica!$A$4,AB14=Matrica!$E$3),Matrica!$E$4,IF(AND(AA14=Matrica!$A$4,AB14=Matrica!$H$3),Matrica!$H$4,IF(AND(AA14=Matrica!$A$5,AB14=Matrica!$B$3),Matrica!$B$5,IF(AND(AA14=Matrica!$A$5,AB14=Matrica!$E$3),Matrica!$E$5,IF(AND(AA14=Matrica!$A$5,AB14=Matrica!$H$3),Matrica!$H$5,IF(AND(AA14=Matrica!$A$6,AB14=Matrica!$B$3),Matrica!$B$6,IF(AND(AA14=Matrica!$A$6,AB14=Matrica!$E$3),Matrica!$E$6,IF(AND(AA14=Matrica!$A$6,AB14=Matrica!$H$3),Matrica!$H$6,IF(AND(AA14=Matrica!$A$7,AB14=Matrica!$B$3),Matrica!$B$7,IF(AND(AA14=Matrica!$A$7,AB14=Matrica!$E$3),Matrica!$E$7,IF(AND(AA14=Matrica!$A$7,AB14=Matrica!$H$3),Matrica!$H$7,IF(AND(AA14=Matrica!$A$8,AB14=Matrica!$B$3),Matrica!$B$8,IF(AND(AA14=Matrica!$A$8,AB14=Matrica!$E$3),Matrica!$E$8,IF(AND(AA14=Matrica!$A$8,AB14=Matrica!$H$3),Matrica!$H$8,IF(AND(AA14=Matrica!$A$9,AB14=Matrica!$B$3),Matrica!$B$9,IF(AND(AA14=Matrica!$A$9,AB14=Matrica!$E$3),Matrica!$E$9,IF(AND(AA14=Matrica!$A$9,AB14=Matrica!$H$3),Matrica!$H$9,IF(AND(AA14=Matrica!$A$10,AB14=Matrica!$B$3),Matrica!$B$10,IF(AND(AA14=Matrica!$A$10,AB14=Matrica!$E$3),Matrica!$E$10,IF(AND(AA14=Matrica!$A$10,AB14=Matrica!$H$3),Matrica!$H$10,IF(AND(AA14=Matrica!$A$11,AB14=Matrica!$B$3),Matrica!$B$11,IF(AND(AA14=Matrica!$A$11,AB14=Matrica!$E$3),Matrica!$E$11,IF(AND(AA14=Matrica!$A$11,AB14=Matrica!$H$3),Matrica!$H$11,IF(AND(AA14=Matrica!$A$12,AB14=Matrica!$B$3),Matrica!$B$12,IF(AND(AA14=Matrica!$A$12,AB14=Matrica!$E$3),Matrica!$E$12,IF(AND(AA14=Matrica!$A$12,AB14=Matrica!$H$3),Matrica!$H$12,IF(AND(AA14=Matrica!$A$13,AB14=Matrica!$B$3),Matrica!$B$13,IF(AND(AA14=Matrica!$A$13,AB14=Matrica!$E$3),Matrica!$E$13,IF(AND(AA14=Matrica!$A$13,AB14=Matrica!$H$3),Matrica!$H$13,IF(AND(AA14=Matrica!$A$14,AB14=Matrica!$B$3),Matrica!$B$14,IF(AND(AA14=Matrica!$A$14,AB14=Matrica!$E$3),Matrica!$E$14,IF(AND(AA14=Matrica!$A$14,AB14=Matrica!$H$3),Matrica!$H$14,IF(AND(AA14=Matrica!$A$15,AB14=Matrica!$B$3),Matrica!$B$15,IF(AND(AA14=Matrica!$A$15,AB14=Matrica!$E$3),Matrica!$E$15,IF(AND(AA14=Matrica!$A$15,AB14=Matrica!$H$3),Matrica!$H$15,IF(AND(AA14=Matrica!$A$16,AB14=Matrica!$B$3),Matrica!$B$16,IF(AND(AA14=Matrica!$A$16,AB14=Matrica!$E$3),Matrica!$E$16,IF(AND(AA14=Matrica!$A$16,AB14=Matrica!$H$3),Matrica!$H$16,"")))))))))))))))))))))))))))))))))))))))</f>
        <v>3.84</v>
      </c>
      <c r="Z14" s="36">
        <f>IF(AND(AA14=Matrica!$A$4,AB14=Matrica!$B$3),Matrica!$D$4,IF(AND(AA14=Matrica!$A$4,AB14=Matrica!$E$3),Matrica!$G$4,IF(AND(AA14=Matrica!$A$4,AB14=Matrica!$H$3),Matrica!$J$4,IF(AND(AA14=Matrica!$A$5,AB14=Matrica!$B$3),Matrica!$D$5,IF(AND(AA14=Matrica!$A$5,AB14=Matrica!$E$3),Matrica!$G$5,IF(AND(AA14=Matrica!$A$5,AB14=Matrica!$H$3),Matrica!$J$5,IF(AND(AA14=Matrica!$A$6,AB14=Matrica!$B$3),Matrica!$D$6,IF(AND(AA14=Matrica!$A$6,AB14=Matrica!$E$3),Matrica!$G$6,IF(AND(AA14=Matrica!$A$6,AB14=Matrica!$H$3),Matrica!$J$6,IF(AND(AA14=Matrica!$A$7,AB14=Matrica!$B$3),Matrica!$D$7,IF(AND(AA14=Matrica!$A$7,AB14=Matrica!$E$3),Matrica!$G$7,IF(AND(AA14=Matrica!$A$7,AB14=Matrica!$H$3),Matrica!$J$7,IF(AND(AA14=Matrica!$A$8,AB14=Matrica!$B$3),Matrica!$D$8,IF(AND(AA14=Matrica!$A$8,AB14=Matrica!$E$3),Matrica!$G$8,IF(AND(AA14=Matrica!$A$8,AB14=Matrica!$H$3),Matrica!$J$8,IF(AND(AA14=Matrica!$A$9,AB14=Matrica!$B$3),Matrica!$D$9,IF(AND(AA14=Matrica!$A$9,AB14=Matrica!$E$3),Matrica!$G$9,IF(AND(AA14=Matrica!$A$9,AB14=Matrica!$H$3),Matrica!$J$9,IF(AND(AA14=Matrica!$A$10,AB14=Matrica!$B$3),Matrica!$D$10,IF(AND(AA14=Matrica!$A$10,AB14=Matrica!$E$3),Matrica!$G$10,IF(AND(AA14=Matrica!$A$10,AB14=Matrica!$H$3),Matrica!$J$10,IF(AND(AA14=Matrica!$A$11,AB14=Matrica!$B$3),Matrica!$D$11,IF(AND(AA14=Matrica!$A$11,AB14=Matrica!$E$3),Matrica!$G$11,IF(AND(AA14=Matrica!$A$11,AB14=Matrica!$H$3),Matrica!$J$11,IF(AND(AA14=Matrica!$A$12,AB14=Matrica!$B$3),Matrica!$D$12,IF(AND(AA14=Matrica!$A$12,AB14=Matrica!$E$3),Matrica!$G$12,IF(AND(AA14=Matrica!$A$12,AB14=Matrica!$H$3),Matrica!$J$12,IF(AND(AA14=Matrica!$A$13,AB14=Matrica!$B$3),Matrica!$D$13,IF(AND(AA14=Matrica!$A$13,AB14=Matrica!$E$3),Matrica!$G$13,IF(AND(AA14=Matrica!$A$13,AB14=Matrica!$H$3),Matrica!$J$13,IF(AND(AA14=Matrica!$A$14,AB14=Matrica!$B$3),Matrica!$D$14,IF(AND(AA14=Matrica!$A$14,AB14=Matrica!$E$3),Matrica!$G$14,IF(AND(AA14=Matrica!$A$14,AB14=Matrica!$H$3),Matrica!$J$14,IF(AND(AA14=Matrica!$A$15,AB14=Matrica!$B$3),Matrica!$D$15,IF(AND(AA14=Matrica!$A$15,AB14=Matrica!$E$3),Matrica!$G$15,IF(AND(AA14=Matrica!$A$15,AB14=Matrica!$H$3),Matrica!$J$15,IF(AND(AA14=Matrica!$A$16,AB14=Matrica!$B$3),Matrica!$D$16,IF(AND(AA14=Matrica!$A$16,AB14=Matrica!$E$3),Matrica!$G$16,IF(AND(AA14=Matrica!$A$16,AB14=Matrica!$H$3),Matrica!$J$16,"")))))))))))))))))))))))))))))))))))))))</f>
        <v>3.96</v>
      </c>
      <c r="AA14" s="171" t="s">
        <v>9</v>
      </c>
      <c r="AB14" s="171">
        <v>3</v>
      </c>
      <c r="AC14" s="172">
        <v>3.84</v>
      </c>
      <c r="AD14" s="173" t="str">
        <f t="shared" si="5"/>
        <v>RAST</v>
      </c>
      <c r="AE14" s="173">
        <f t="shared" si="6"/>
        <v>10.344827586206893</v>
      </c>
      <c r="AF14" s="173">
        <f t="shared" si="7"/>
        <v>2.6109660574411974E-3</v>
      </c>
      <c r="AG14" s="174">
        <v>51.17</v>
      </c>
      <c r="AH14" s="136"/>
      <c r="AI14" s="175">
        <f t="shared" si="9"/>
        <v>54885.043199999993</v>
      </c>
      <c r="AJ14" s="175">
        <f t="shared" si="10"/>
        <v>0.31346832989047613</v>
      </c>
      <c r="AK14" s="176" t="s">
        <v>8</v>
      </c>
      <c r="AL14" s="176">
        <v>2</v>
      </c>
      <c r="AM14" s="176">
        <v>4.24</v>
      </c>
      <c r="AN14" s="177">
        <f t="shared" si="15"/>
        <v>60602.235200000003</v>
      </c>
      <c r="AO14" s="177">
        <f t="shared" si="8"/>
        <v>10.762787947587427</v>
      </c>
      <c r="AP14" s="175">
        <f t="shared" si="11"/>
        <v>2808467.6605439996</v>
      </c>
      <c r="AQ14" s="177">
        <f t="shared" si="12"/>
        <v>3101016.3751840005</v>
      </c>
      <c r="AR14" s="178">
        <f t="shared" si="13"/>
        <v>-292548.71464000084</v>
      </c>
    </row>
    <row r="15" spans="1:44" ht="80.099999999999994" customHeight="1">
      <c r="C15" s="44" t="s">
        <v>165</v>
      </c>
      <c r="D15" s="143" t="s">
        <v>60</v>
      </c>
      <c r="E15" s="167" t="s">
        <v>11</v>
      </c>
      <c r="F15" s="41" t="s">
        <v>137</v>
      </c>
      <c r="G15" s="36"/>
      <c r="H15" s="36"/>
      <c r="I15" s="36">
        <v>0.1</v>
      </c>
      <c r="J15" s="36">
        <v>14.88</v>
      </c>
      <c r="K15" s="36">
        <v>14.88</v>
      </c>
      <c r="L15" s="40">
        <f t="shared" si="0"/>
        <v>14.88</v>
      </c>
      <c r="M15" s="40">
        <f t="shared" si="16"/>
        <v>16.368000000000002</v>
      </c>
      <c r="N15" s="39">
        <v>2871.8</v>
      </c>
      <c r="O15" s="39">
        <f t="shared" si="1"/>
        <v>42732.384000000005</v>
      </c>
      <c r="P15" s="39">
        <f t="shared" si="2"/>
        <v>47005.622400000007</v>
      </c>
      <c r="Q15" s="39">
        <f t="shared" si="3"/>
        <v>15.167580882744426</v>
      </c>
      <c r="R15" s="39">
        <f t="shared" si="4"/>
        <v>16.684338971018867</v>
      </c>
      <c r="S15" s="39">
        <v>2.99</v>
      </c>
      <c r="T15" s="36" t="s">
        <v>10</v>
      </c>
      <c r="U15" s="36" t="s">
        <v>292</v>
      </c>
      <c r="V15" s="39">
        <v>3.29</v>
      </c>
      <c r="W15" s="36" t="s">
        <v>10</v>
      </c>
      <c r="X15" s="36" t="s">
        <v>291</v>
      </c>
      <c r="Y15" s="36">
        <f>IF(AND(AA15=Matrica!$A$4,AB15=Matrica!$B$3),Matrica!$B$4,IF(AND(AA15=Matrica!$A$4,AB15=Matrica!$E$3),Matrica!$E$4,IF(AND(AA15=Matrica!$A$4,AB15=Matrica!$H$3),Matrica!$H$4,IF(AND(AA15=Matrica!$A$5,AB15=Matrica!$B$3),Matrica!$B$5,IF(AND(AA15=Matrica!$A$5,AB15=Matrica!$E$3),Matrica!$E$5,IF(AND(AA15=Matrica!$A$5,AB15=Matrica!$H$3),Matrica!$H$5,IF(AND(AA15=Matrica!$A$6,AB15=Matrica!$B$3),Matrica!$B$6,IF(AND(AA15=Matrica!$A$6,AB15=Matrica!$E$3),Matrica!$E$6,IF(AND(AA15=Matrica!$A$6,AB15=Matrica!$H$3),Matrica!$H$6,IF(AND(AA15=Matrica!$A$7,AB15=Matrica!$B$3),Matrica!$B$7,IF(AND(AA15=Matrica!$A$7,AB15=Matrica!$E$3),Matrica!$E$7,IF(AND(AA15=Matrica!$A$7,AB15=Matrica!$H$3),Matrica!$H$7,IF(AND(AA15=Matrica!$A$8,AB15=Matrica!$B$3),Matrica!$B$8,IF(AND(AA15=Matrica!$A$8,AB15=Matrica!$E$3),Matrica!$E$8,IF(AND(AA15=Matrica!$A$8,AB15=Matrica!$H$3),Matrica!$H$8,IF(AND(AA15=Matrica!$A$9,AB15=Matrica!$B$3),Matrica!$B$9,IF(AND(AA15=Matrica!$A$9,AB15=Matrica!$E$3),Matrica!$E$9,IF(AND(AA15=Matrica!$A$9,AB15=Matrica!$H$3),Matrica!$H$9,IF(AND(AA15=Matrica!$A$10,AB15=Matrica!$B$3),Matrica!$B$10,IF(AND(AA15=Matrica!$A$10,AB15=Matrica!$E$3),Matrica!$E$10,IF(AND(AA15=Matrica!$A$10,AB15=Matrica!$H$3),Matrica!$H$10,IF(AND(AA15=Matrica!$A$11,AB15=Matrica!$B$3),Matrica!$B$11,IF(AND(AA15=Matrica!$A$11,AB15=Matrica!$E$3),Matrica!$E$11,IF(AND(AA15=Matrica!$A$11,AB15=Matrica!$H$3),Matrica!$H$11,IF(AND(AA15=Matrica!$A$12,AB15=Matrica!$B$3),Matrica!$B$12,IF(AND(AA15=Matrica!$A$12,AB15=Matrica!$E$3),Matrica!$E$12,IF(AND(AA15=Matrica!$A$12,AB15=Matrica!$H$3),Matrica!$H$12,IF(AND(AA15=Matrica!$A$13,AB15=Matrica!$B$3),Matrica!$B$13,IF(AND(AA15=Matrica!$A$13,AB15=Matrica!$E$3),Matrica!$E$13,IF(AND(AA15=Matrica!$A$13,AB15=Matrica!$H$3),Matrica!$H$13,IF(AND(AA15=Matrica!$A$14,AB15=Matrica!$B$3),Matrica!$B$14,IF(AND(AA15=Matrica!$A$14,AB15=Matrica!$E$3),Matrica!$E$14,IF(AND(AA15=Matrica!$A$14,AB15=Matrica!$H$3),Matrica!$H$14,IF(AND(AA15=Matrica!$A$15,AB15=Matrica!$B$3),Matrica!$B$15,IF(AND(AA15=Matrica!$A$15,AB15=Matrica!$E$3),Matrica!$E$15,IF(AND(AA15=Matrica!$A$15,AB15=Matrica!$H$3),Matrica!$H$15,IF(AND(AA15=Matrica!$A$16,AB15=Matrica!$B$3),Matrica!$B$16,IF(AND(AA15=Matrica!$A$16,AB15=Matrica!$E$3),Matrica!$E$16,IF(AND(AA15=Matrica!$A$16,AB15=Matrica!$H$3),Matrica!$H$16,"")))))))))))))))))))))))))))))))))))))))</f>
        <v>3.12</v>
      </c>
      <c r="Z15" s="36">
        <f>IF(AND(AA15=Matrica!$A$4,AB15=Matrica!$B$3),Matrica!$D$4,IF(AND(AA15=Matrica!$A$4,AB15=Matrica!$E$3),Matrica!$G$4,IF(AND(AA15=Matrica!$A$4,AB15=Matrica!$H$3),Matrica!$J$4,IF(AND(AA15=Matrica!$A$5,AB15=Matrica!$B$3),Matrica!$D$5,IF(AND(AA15=Matrica!$A$5,AB15=Matrica!$E$3),Matrica!$G$5,IF(AND(AA15=Matrica!$A$5,AB15=Matrica!$H$3),Matrica!$J$5,IF(AND(AA15=Matrica!$A$6,AB15=Matrica!$B$3),Matrica!$D$6,IF(AND(AA15=Matrica!$A$6,AB15=Matrica!$E$3),Matrica!$G$6,IF(AND(AA15=Matrica!$A$6,AB15=Matrica!$H$3),Matrica!$J$6,IF(AND(AA15=Matrica!$A$7,AB15=Matrica!$B$3),Matrica!$D$7,IF(AND(AA15=Matrica!$A$7,AB15=Matrica!$E$3),Matrica!$G$7,IF(AND(AA15=Matrica!$A$7,AB15=Matrica!$H$3),Matrica!$J$7,IF(AND(AA15=Matrica!$A$8,AB15=Matrica!$B$3),Matrica!$D$8,IF(AND(AA15=Matrica!$A$8,AB15=Matrica!$E$3),Matrica!$G$8,IF(AND(AA15=Matrica!$A$8,AB15=Matrica!$H$3),Matrica!$J$8,IF(AND(AA15=Matrica!$A$9,AB15=Matrica!$B$3),Matrica!$D$9,IF(AND(AA15=Matrica!$A$9,AB15=Matrica!$E$3),Matrica!$G$9,IF(AND(AA15=Matrica!$A$9,AB15=Matrica!$H$3),Matrica!$J$9,IF(AND(AA15=Matrica!$A$10,AB15=Matrica!$B$3),Matrica!$D$10,IF(AND(AA15=Matrica!$A$10,AB15=Matrica!$E$3),Matrica!$G$10,IF(AND(AA15=Matrica!$A$10,AB15=Matrica!$H$3),Matrica!$J$10,IF(AND(AA15=Matrica!$A$11,AB15=Matrica!$B$3),Matrica!$D$11,IF(AND(AA15=Matrica!$A$11,AB15=Matrica!$E$3),Matrica!$G$11,IF(AND(AA15=Matrica!$A$11,AB15=Matrica!$H$3),Matrica!$J$11,IF(AND(AA15=Matrica!$A$12,AB15=Matrica!$B$3),Matrica!$D$12,IF(AND(AA15=Matrica!$A$12,AB15=Matrica!$E$3),Matrica!$G$12,IF(AND(AA15=Matrica!$A$12,AB15=Matrica!$H$3),Matrica!$J$12,IF(AND(AA15=Matrica!$A$13,AB15=Matrica!$B$3),Matrica!$D$13,IF(AND(AA15=Matrica!$A$13,AB15=Matrica!$E$3),Matrica!$G$13,IF(AND(AA15=Matrica!$A$13,AB15=Matrica!$H$3),Matrica!$J$13,IF(AND(AA15=Matrica!$A$14,AB15=Matrica!$B$3),Matrica!$D$14,IF(AND(AA15=Matrica!$A$14,AB15=Matrica!$E$3),Matrica!$G$14,IF(AND(AA15=Matrica!$A$14,AB15=Matrica!$H$3),Matrica!$J$14,IF(AND(AA15=Matrica!$A$15,AB15=Matrica!$B$3),Matrica!$D$15,IF(AND(AA15=Matrica!$A$15,AB15=Matrica!$E$3),Matrica!$G$15,IF(AND(AA15=Matrica!$A$15,AB15=Matrica!$H$3),Matrica!$J$15,IF(AND(AA15=Matrica!$A$16,AB15=Matrica!$B$3),Matrica!$D$16,IF(AND(AA15=Matrica!$A$16,AB15=Matrica!$E$3),Matrica!$G$16,IF(AND(AA15=Matrica!$A$16,AB15=Matrica!$H$3),Matrica!$J$16,"")))))))))))))))))))))))))))))))))))))))</f>
        <v>3.33</v>
      </c>
      <c r="AA15" s="171" t="s">
        <v>10</v>
      </c>
      <c r="AB15" s="171">
        <v>2</v>
      </c>
      <c r="AC15" s="172">
        <v>3.31</v>
      </c>
      <c r="AD15" s="173" t="str">
        <f t="shared" si="5"/>
        <v>ISTI</v>
      </c>
      <c r="AE15" s="173">
        <f t="shared" si="6"/>
        <v>10.70234113712374</v>
      </c>
      <c r="AF15" s="173">
        <f t="shared" si="7"/>
        <v>6.0790273556231055E-3</v>
      </c>
      <c r="AG15" s="174">
        <v>6.43</v>
      </c>
      <c r="AH15" s="181">
        <f>AC14/((P14-P15)/P15+1)</f>
        <v>3.2990300230946885</v>
      </c>
      <c r="AI15" s="175">
        <f t="shared" si="9"/>
        <v>47309.763800000001</v>
      </c>
      <c r="AJ15" s="175">
        <f t="shared" si="10"/>
        <v>0.64703196015971631</v>
      </c>
      <c r="AK15" s="176" t="s">
        <v>9</v>
      </c>
      <c r="AL15" s="176">
        <v>2</v>
      </c>
      <c r="AM15" s="176">
        <v>3.64</v>
      </c>
      <c r="AN15" s="177">
        <f t="shared" si="15"/>
        <v>52026.447200000002</v>
      </c>
      <c r="AO15" s="177">
        <f t="shared" si="8"/>
        <v>10.681328197879569</v>
      </c>
      <c r="AP15" s="175">
        <f t="shared" si="11"/>
        <v>304201.78123399999</v>
      </c>
      <c r="AQ15" s="177">
        <f t="shared" si="12"/>
        <v>334530.05549599999</v>
      </c>
      <c r="AR15" s="178">
        <f t="shared" si="13"/>
        <v>-30328.274261999992</v>
      </c>
    </row>
    <row r="16" spans="1:44" ht="80.099999999999994" customHeight="1">
      <c r="C16" s="44" t="s">
        <v>166</v>
      </c>
      <c r="D16" s="143" t="s">
        <v>60</v>
      </c>
      <c r="E16" s="167" t="s">
        <v>13</v>
      </c>
      <c r="F16" s="41" t="s">
        <v>137</v>
      </c>
      <c r="G16" s="36"/>
      <c r="H16" s="36"/>
      <c r="I16" s="36">
        <v>0.1</v>
      </c>
      <c r="J16" s="36">
        <v>13.42</v>
      </c>
      <c r="K16" s="36">
        <v>13.42</v>
      </c>
      <c r="L16" s="40">
        <f t="shared" si="0"/>
        <v>13.42</v>
      </c>
      <c r="M16" s="40">
        <f t="shared" si="16"/>
        <v>14.762</v>
      </c>
      <c r="N16" s="39">
        <v>2871.8</v>
      </c>
      <c r="O16" s="39">
        <f t="shared" si="1"/>
        <v>38539.556000000004</v>
      </c>
      <c r="P16" s="39">
        <f t="shared" si="2"/>
        <v>42393.511600000005</v>
      </c>
      <c r="Q16" s="39">
        <f t="shared" si="3"/>
        <v>13.679363941292351</v>
      </c>
      <c r="R16" s="39">
        <f t="shared" si="4"/>
        <v>15.047300335421587</v>
      </c>
      <c r="S16" s="39">
        <v>2.7</v>
      </c>
      <c r="T16" s="36" t="s">
        <v>11</v>
      </c>
      <c r="U16" s="36" t="s">
        <v>291</v>
      </c>
      <c r="V16" s="39">
        <v>2.97</v>
      </c>
      <c r="W16" s="36" t="s">
        <v>10</v>
      </c>
      <c r="X16" s="36" t="s">
        <v>292</v>
      </c>
      <c r="Y16" s="36">
        <f>IF(AND(AA16=Matrica!$A$4,AB16=Matrica!$B$3),Matrica!$B$4,IF(AND(AA16=Matrica!$A$4,AB16=Matrica!$E$3),Matrica!$E$4,IF(AND(AA16=Matrica!$A$4,AB16=Matrica!$H$3),Matrica!$H$4,IF(AND(AA16=Matrica!$A$5,AB16=Matrica!$B$3),Matrica!$B$5,IF(AND(AA16=Matrica!$A$5,AB16=Matrica!$E$3),Matrica!$E$5,IF(AND(AA16=Matrica!$A$5,AB16=Matrica!$H$3),Matrica!$H$5,IF(AND(AA16=Matrica!$A$6,AB16=Matrica!$B$3),Matrica!$B$6,IF(AND(AA16=Matrica!$A$6,AB16=Matrica!$E$3),Matrica!$E$6,IF(AND(AA16=Matrica!$A$6,AB16=Matrica!$H$3),Matrica!$H$6,IF(AND(AA16=Matrica!$A$7,AB16=Matrica!$B$3),Matrica!$B$7,IF(AND(AA16=Matrica!$A$7,AB16=Matrica!$E$3),Matrica!$E$7,IF(AND(AA16=Matrica!$A$7,AB16=Matrica!$H$3),Matrica!$H$7,IF(AND(AA16=Matrica!$A$8,AB16=Matrica!$B$3),Matrica!$B$8,IF(AND(AA16=Matrica!$A$8,AB16=Matrica!$E$3),Matrica!$E$8,IF(AND(AA16=Matrica!$A$8,AB16=Matrica!$H$3),Matrica!$H$8,IF(AND(AA16=Matrica!$A$9,AB16=Matrica!$B$3),Matrica!$B$9,IF(AND(AA16=Matrica!$A$9,AB16=Matrica!$E$3),Matrica!$E$9,IF(AND(AA16=Matrica!$A$9,AB16=Matrica!$H$3),Matrica!$H$9,IF(AND(AA16=Matrica!$A$10,AB16=Matrica!$B$3),Matrica!$B$10,IF(AND(AA16=Matrica!$A$10,AB16=Matrica!$E$3),Matrica!$E$10,IF(AND(AA16=Matrica!$A$10,AB16=Matrica!$H$3),Matrica!$H$10,IF(AND(AA16=Matrica!$A$11,AB16=Matrica!$B$3),Matrica!$B$11,IF(AND(AA16=Matrica!$A$11,AB16=Matrica!$E$3),Matrica!$E$11,IF(AND(AA16=Matrica!$A$11,AB16=Matrica!$H$3),Matrica!$H$11,IF(AND(AA16=Matrica!$A$12,AB16=Matrica!$B$3),Matrica!$B$12,IF(AND(AA16=Matrica!$A$12,AB16=Matrica!$E$3),Matrica!$E$12,IF(AND(AA16=Matrica!$A$12,AB16=Matrica!$H$3),Matrica!$H$12,IF(AND(AA16=Matrica!$A$13,AB16=Matrica!$B$3),Matrica!$B$13,IF(AND(AA16=Matrica!$A$13,AB16=Matrica!$E$3),Matrica!$E$13,IF(AND(AA16=Matrica!$A$13,AB16=Matrica!$H$3),Matrica!$H$13,IF(AND(AA16=Matrica!$A$14,AB16=Matrica!$B$3),Matrica!$B$14,IF(AND(AA16=Matrica!$A$14,AB16=Matrica!$E$3),Matrica!$E$14,IF(AND(AA16=Matrica!$A$14,AB16=Matrica!$H$3),Matrica!$H$14,IF(AND(AA16=Matrica!$A$15,AB16=Matrica!$B$3),Matrica!$B$15,IF(AND(AA16=Matrica!$A$15,AB16=Matrica!$E$3),Matrica!$E$15,IF(AND(AA16=Matrica!$A$15,AB16=Matrica!$H$3),Matrica!$H$15,IF(AND(AA16=Matrica!$A$16,AB16=Matrica!$B$3),Matrica!$B$16,IF(AND(AA16=Matrica!$A$16,AB16=Matrica!$E$3),Matrica!$E$16,IF(AND(AA16=Matrica!$A$16,AB16=Matrica!$H$3),Matrica!$H$16,"")))))))))))))))))))))))))))))))))))))))</f>
        <v>2.76</v>
      </c>
      <c r="Z16" s="36">
        <f>IF(AND(AA16=Matrica!$A$4,AB16=Matrica!$B$3),Matrica!$D$4,IF(AND(AA16=Matrica!$A$4,AB16=Matrica!$E$3),Matrica!$G$4,IF(AND(AA16=Matrica!$A$4,AB16=Matrica!$H$3),Matrica!$J$4,IF(AND(AA16=Matrica!$A$5,AB16=Matrica!$B$3),Matrica!$D$5,IF(AND(AA16=Matrica!$A$5,AB16=Matrica!$E$3),Matrica!$G$5,IF(AND(AA16=Matrica!$A$5,AB16=Matrica!$H$3),Matrica!$J$5,IF(AND(AA16=Matrica!$A$6,AB16=Matrica!$B$3),Matrica!$D$6,IF(AND(AA16=Matrica!$A$6,AB16=Matrica!$E$3),Matrica!$G$6,IF(AND(AA16=Matrica!$A$6,AB16=Matrica!$H$3),Matrica!$J$6,IF(AND(AA16=Matrica!$A$7,AB16=Matrica!$B$3),Matrica!$D$7,IF(AND(AA16=Matrica!$A$7,AB16=Matrica!$E$3),Matrica!$G$7,IF(AND(AA16=Matrica!$A$7,AB16=Matrica!$H$3),Matrica!$J$7,IF(AND(AA16=Matrica!$A$8,AB16=Matrica!$B$3),Matrica!$D$8,IF(AND(AA16=Matrica!$A$8,AB16=Matrica!$E$3),Matrica!$G$8,IF(AND(AA16=Matrica!$A$8,AB16=Matrica!$H$3),Matrica!$J$8,IF(AND(AA16=Matrica!$A$9,AB16=Matrica!$B$3),Matrica!$D$9,IF(AND(AA16=Matrica!$A$9,AB16=Matrica!$E$3),Matrica!$G$9,IF(AND(AA16=Matrica!$A$9,AB16=Matrica!$H$3),Matrica!$J$9,IF(AND(AA16=Matrica!$A$10,AB16=Matrica!$B$3),Matrica!$D$10,IF(AND(AA16=Matrica!$A$10,AB16=Matrica!$E$3),Matrica!$G$10,IF(AND(AA16=Matrica!$A$10,AB16=Matrica!$H$3),Matrica!$J$10,IF(AND(AA16=Matrica!$A$11,AB16=Matrica!$B$3),Matrica!$D$11,IF(AND(AA16=Matrica!$A$11,AB16=Matrica!$E$3),Matrica!$G$11,IF(AND(AA16=Matrica!$A$11,AB16=Matrica!$H$3),Matrica!$J$11,IF(AND(AA16=Matrica!$A$12,AB16=Matrica!$B$3),Matrica!$D$12,IF(AND(AA16=Matrica!$A$12,AB16=Matrica!$E$3),Matrica!$G$12,IF(AND(AA16=Matrica!$A$12,AB16=Matrica!$H$3),Matrica!$J$12,IF(AND(AA16=Matrica!$A$13,AB16=Matrica!$B$3),Matrica!$D$13,IF(AND(AA16=Matrica!$A$13,AB16=Matrica!$E$3),Matrica!$G$13,IF(AND(AA16=Matrica!$A$13,AB16=Matrica!$H$3),Matrica!$J$13,IF(AND(AA16=Matrica!$A$14,AB16=Matrica!$B$3),Matrica!$D$14,IF(AND(AA16=Matrica!$A$14,AB16=Matrica!$E$3),Matrica!$G$14,IF(AND(AA16=Matrica!$A$14,AB16=Matrica!$H$3),Matrica!$J$14,IF(AND(AA16=Matrica!$A$15,AB16=Matrica!$B$3),Matrica!$D$15,IF(AND(AA16=Matrica!$A$15,AB16=Matrica!$E$3),Matrica!$G$15,IF(AND(AA16=Matrica!$A$15,AB16=Matrica!$H$3),Matrica!$J$15,IF(AND(AA16=Matrica!$A$16,AB16=Matrica!$B$3),Matrica!$D$16,IF(AND(AA16=Matrica!$A$16,AB16=Matrica!$E$3),Matrica!$G$16,IF(AND(AA16=Matrica!$A$16,AB16=Matrica!$H$3),Matrica!$J$16,"")))))))))))))))))))))))))))))))))))))))</f>
        <v>2.84</v>
      </c>
      <c r="AA16" s="171" t="s">
        <v>11</v>
      </c>
      <c r="AB16" s="171">
        <v>3</v>
      </c>
      <c r="AC16" s="172">
        <v>2.76</v>
      </c>
      <c r="AD16" s="173" t="str">
        <f t="shared" si="5"/>
        <v>ISTI</v>
      </c>
      <c r="AE16" s="173">
        <f t="shared" si="6"/>
        <v>2.2222222222222077</v>
      </c>
      <c r="AF16" s="173">
        <f t="shared" si="7"/>
        <v>-7.0707070707070843E-2</v>
      </c>
      <c r="AG16" s="174">
        <v>0.74</v>
      </c>
      <c r="AH16" s="181">
        <f>AC15/((P15-P16)/P16+1)</f>
        <v>2.985228494623656</v>
      </c>
      <c r="AI16" s="175">
        <f t="shared" si="9"/>
        <v>39448.624799999998</v>
      </c>
      <c r="AJ16" s="175">
        <f t="shared" si="10"/>
        <v>-6.9465507547150418</v>
      </c>
      <c r="AK16" s="176" t="s">
        <v>10</v>
      </c>
      <c r="AL16" s="176">
        <v>2</v>
      </c>
      <c r="AM16" s="176">
        <v>3.28</v>
      </c>
      <c r="AN16" s="177">
        <f t="shared" si="15"/>
        <v>46880.974399999999</v>
      </c>
      <c r="AO16" s="177">
        <f t="shared" si="8"/>
        <v>10.585258523382123</v>
      </c>
      <c r="AP16" s="175">
        <f t="shared" si="11"/>
        <v>29191.982351999999</v>
      </c>
      <c r="AQ16" s="177">
        <f t="shared" si="12"/>
        <v>34691.921055999999</v>
      </c>
      <c r="AR16" s="178">
        <f t="shared" si="13"/>
        <v>-5499.9387040000001</v>
      </c>
    </row>
    <row r="17" spans="1:44" ht="80.099999999999994" customHeight="1">
      <c r="C17" s="44" t="s">
        <v>167</v>
      </c>
      <c r="D17" s="142" t="s">
        <v>143</v>
      </c>
      <c r="E17" s="167" t="s">
        <v>10</v>
      </c>
      <c r="F17" s="41" t="s">
        <v>137</v>
      </c>
      <c r="G17" s="36">
        <v>0.04</v>
      </c>
      <c r="H17" s="36">
        <v>0.03</v>
      </c>
      <c r="I17" s="36">
        <v>0.1</v>
      </c>
      <c r="J17" s="36">
        <v>17.32</v>
      </c>
      <c r="K17" s="36">
        <v>17.32</v>
      </c>
      <c r="L17" s="40">
        <f t="shared" si="0"/>
        <v>18.532399999999999</v>
      </c>
      <c r="M17" s="40">
        <f t="shared" si="16"/>
        <v>20.264399999999998</v>
      </c>
      <c r="N17" s="39">
        <v>2871.8</v>
      </c>
      <c r="O17" s="39">
        <f t="shared" si="1"/>
        <v>53221.346320000004</v>
      </c>
      <c r="P17" s="39">
        <f t="shared" si="2"/>
        <v>58195.303919999998</v>
      </c>
      <c r="Q17" s="39">
        <f t="shared" si="3"/>
        <v>18.890569620387954</v>
      </c>
      <c r="R17" s="39">
        <f t="shared" si="4"/>
        <v>20.656043416685893</v>
      </c>
      <c r="S17" s="39">
        <v>3.72</v>
      </c>
      <c r="T17" s="36" t="s">
        <v>9</v>
      </c>
      <c r="U17" s="36" t="s">
        <v>291</v>
      </c>
      <c r="V17" s="39">
        <v>4.07</v>
      </c>
      <c r="W17" s="36" t="s">
        <v>8</v>
      </c>
      <c r="X17" s="36" t="s">
        <v>292</v>
      </c>
      <c r="Y17" s="36">
        <f>IF(AND(AA17=Matrica!$A$4,AB17=Matrica!$B$3),Matrica!$B$4,IF(AND(AA17=Matrica!$A$4,AB17=Matrica!$E$3),Matrica!$E$4,IF(AND(AA17=Matrica!$A$4,AB17=Matrica!$H$3),Matrica!$H$4,IF(AND(AA17=Matrica!$A$5,AB17=Matrica!$B$3),Matrica!$B$5,IF(AND(AA17=Matrica!$A$5,AB17=Matrica!$E$3),Matrica!$E$5,IF(AND(AA17=Matrica!$A$5,AB17=Matrica!$H$3),Matrica!$H$5,IF(AND(AA17=Matrica!$A$6,AB17=Matrica!$B$3),Matrica!$B$6,IF(AND(AA17=Matrica!$A$6,AB17=Matrica!$E$3),Matrica!$E$6,IF(AND(AA17=Matrica!$A$6,AB17=Matrica!$H$3),Matrica!$H$6,IF(AND(AA17=Matrica!$A$7,AB17=Matrica!$B$3),Matrica!$B$7,IF(AND(AA17=Matrica!$A$7,AB17=Matrica!$E$3),Matrica!$E$7,IF(AND(AA17=Matrica!$A$7,AB17=Matrica!$H$3),Matrica!$H$7,IF(AND(AA17=Matrica!$A$8,AB17=Matrica!$B$3),Matrica!$B$8,IF(AND(AA17=Matrica!$A$8,AB17=Matrica!$E$3),Matrica!$E$8,IF(AND(AA17=Matrica!$A$8,AB17=Matrica!$H$3),Matrica!$H$8,IF(AND(AA17=Matrica!$A$9,AB17=Matrica!$B$3),Matrica!$B$9,IF(AND(AA17=Matrica!$A$9,AB17=Matrica!$E$3),Matrica!$E$9,IF(AND(AA17=Matrica!$A$9,AB17=Matrica!$H$3),Matrica!$H$9,IF(AND(AA17=Matrica!$A$10,AB17=Matrica!$B$3),Matrica!$B$10,IF(AND(AA17=Matrica!$A$10,AB17=Matrica!$E$3),Matrica!$E$10,IF(AND(AA17=Matrica!$A$10,AB17=Matrica!$H$3),Matrica!$H$10,IF(AND(AA17=Matrica!$A$11,AB17=Matrica!$B$3),Matrica!$B$11,IF(AND(AA17=Matrica!$A$11,AB17=Matrica!$E$3),Matrica!$E$11,IF(AND(AA17=Matrica!$A$11,AB17=Matrica!$H$3),Matrica!$H$11,IF(AND(AA17=Matrica!$A$12,AB17=Matrica!$B$3),Matrica!$B$12,IF(AND(AA17=Matrica!$A$12,AB17=Matrica!$E$3),Matrica!$E$12,IF(AND(AA17=Matrica!$A$12,AB17=Matrica!$H$3),Matrica!$H$12,IF(AND(AA17=Matrica!$A$13,AB17=Matrica!$B$3),Matrica!$B$13,IF(AND(AA17=Matrica!$A$13,AB17=Matrica!$E$3),Matrica!$E$13,IF(AND(AA17=Matrica!$A$13,AB17=Matrica!$H$3),Matrica!$H$13,IF(AND(AA17=Matrica!$A$14,AB17=Matrica!$B$3),Matrica!$B$14,IF(AND(AA17=Matrica!$A$14,AB17=Matrica!$E$3),Matrica!$E$14,IF(AND(AA17=Matrica!$A$14,AB17=Matrica!$H$3),Matrica!$H$14,IF(AND(AA17=Matrica!$A$15,AB17=Matrica!$B$3),Matrica!$B$15,IF(AND(AA17=Matrica!$A$15,AB17=Matrica!$E$3),Matrica!$E$15,IF(AND(AA17=Matrica!$A$15,AB17=Matrica!$H$3),Matrica!$H$15,IF(AND(AA17=Matrica!$A$16,AB17=Matrica!$B$3),Matrica!$B$16,IF(AND(AA17=Matrica!$A$16,AB17=Matrica!$E$3),Matrica!$E$16,IF(AND(AA17=Matrica!$A$16,AB17=Matrica!$H$3),Matrica!$H$16,"")))))))))))))))))))))))))))))))))))))))</f>
        <v>3.86</v>
      </c>
      <c r="Z17" s="36">
        <f>IF(AND(AA17=Matrica!$A$4,AB17=Matrica!$B$3),Matrica!$D$4,IF(AND(AA17=Matrica!$A$4,AB17=Matrica!$E$3),Matrica!$G$4,IF(AND(AA17=Matrica!$A$4,AB17=Matrica!$H$3),Matrica!$J$4,IF(AND(AA17=Matrica!$A$5,AB17=Matrica!$B$3),Matrica!$D$5,IF(AND(AA17=Matrica!$A$5,AB17=Matrica!$E$3),Matrica!$G$5,IF(AND(AA17=Matrica!$A$5,AB17=Matrica!$H$3),Matrica!$J$5,IF(AND(AA17=Matrica!$A$6,AB17=Matrica!$B$3),Matrica!$D$6,IF(AND(AA17=Matrica!$A$6,AB17=Matrica!$E$3),Matrica!$G$6,IF(AND(AA17=Matrica!$A$6,AB17=Matrica!$H$3),Matrica!$J$6,IF(AND(AA17=Matrica!$A$7,AB17=Matrica!$B$3),Matrica!$D$7,IF(AND(AA17=Matrica!$A$7,AB17=Matrica!$E$3),Matrica!$G$7,IF(AND(AA17=Matrica!$A$7,AB17=Matrica!$H$3),Matrica!$J$7,IF(AND(AA17=Matrica!$A$8,AB17=Matrica!$B$3),Matrica!$D$8,IF(AND(AA17=Matrica!$A$8,AB17=Matrica!$E$3),Matrica!$G$8,IF(AND(AA17=Matrica!$A$8,AB17=Matrica!$H$3),Matrica!$J$8,IF(AND(AA17=Matrica!$A$9,AB17=Matrica!$B$3),Matrica!$D$9,IF(AND(AA17=Matrica!$A$9,AB17=Matrica!$E$3),Matrica!$G$9,IF(AND(AA17=Matrica!$A$9,AB17=Matrica!$H$3),Matrica!$J$9,IF(AND(AA17=Matrica!$A$10,AB17=Matrica!$B$3),Matrica!$D$10,IF(AND(AA17=Matrica!$A$10,AB17=Matrica!$E$3),Matrica!$G$10,IF(AND(AA17=Matrica!$A$10,AB17=Matrica!$H$3),Matrica!$J$10,IF(AND(AA17=Matrica!$A$11,AB17=Matrica!$B$3),Matrica!$D$11,IF(AND(AA17=Matrica!$A$11,AB17=Matrica!$E$3),Matrica!$G$11,IF(AND(AA17=Matrica!$A$11,AB17=Matrica!$H$3),Matrica!$J$11,IF(AND(AA17=Matrica!$A$12,AB17=Matrica!$B$3),Matrica!$D$12,IF(AND(AA17=Matrica!$A$12,AB17=Matrica!$E$3),Matrica!$G$12,IF(AND(AA17=Matrica!$A$12,AB17=Matrica!$H$3),Matrica!$J$12,IF(AND(AA17=Matrica!$A$13,AB17=Matrica!$B$3),Matrica!$D$13,IF(AND(AA17=Matrica!$A$13,AB17=Matrica!$E$3),Matrica!$G$13,IF(AND(AA17=Matrica!$A$13,AB17=Matrica!$H$3),Matrica!$J$13,IF(AND(AA17=Matrica!$A$14,AB17=Matrica!$B$3),Matrica!$D$14,IF(AND(AA17=Matrica!$A$14,AB17=Matrica!$E$3),Matrica!$G$14,IF(AND(AA17=Matrica!$A$14,AB17=Matrica!$H$3),Matrica!$J$14,IF(AND(AA17=Matrica!$A$15,AB17=Matrica!$B$3),Matrica!$D$15,IF(AND(AA17=Matrica!$A$15,AB17=Matrica!$E$3),Matrica!$G$15,IF(AND(AA17=Matrica!$A$15,AB17=Matrica!$H$3),Matrica!$J$15,IF(AND(AA17=Matrica!$A$16,AB17=Matrica!$B$3),Matrica!$D$16,IF(AND(AA17=Matrica!$A$16,AB17=Matrica!$E$3),Matrica!$G$16,IF(AND(AA17=Matrica!$A$16,AB17=Matrica!$H$3),Matrica!$J$16,"")))))))))))))))))))))))))))))))))))))))</f>
        <v>4.12</v>
      </c>
      <c r="AA17" s="171" t="s">
        <v>8</v>
      </c>
      <c r="AB17" s="171">
        <v>1</v>
      </c>
      <c r="AC17" s="172">
        <v>4.05</v>
      </c>
      <c r="AD17" s="173" t="str">
        <f t="shared" si="5"/>
        <v>ISTI</v>
      </c>
      <c r="AE17" s="173">
        <f t="shared" si="6"/>
        <v>8.8709677419354733</v>
      </c>
      <c r="AF17" s="173">
        <f t="shared" si="7"/>
        <v>-4.9140049140050275E-3</v>
      </c>
      <c r="AG17" s="174">
        <v>49.44</v>
      </c>
      <c r="AH17" s="136"/>
      <c r="AI17" s="175">
        <f t="shared" si="9"/>
        <v>57886.568999999996</v>
      </c>
      <c r="AJ17" s="175">
        <f t="shared" si="10"/>
        <v>-0.53051517769271417</v>
      </c>
      <c r="AK17" s="176" t="s">
        <v>8</v>
      </c>
      <c r="AL17" s="176">
        <v>3</v>
      </c>
      <c r="AM17" s="176">
        <v>4.5</v>
      </c>
      <c r="AN17" s="177">
        <f t="shared" si="15"/>
        <v>64318.409999999996</v>
      </c>
      <c r="AO17" s="177">
        <f t="shared" si="8"/>
        <v>10.521649802563648</v>
      </c>
      <c r="AP17" s="175">
        <f t="shared" si="11"/>
        <v>2861911.9713599999</v>
      </c>
      <c r="AQ17" s="177">
        <f t="shared" si="12"/>
        <v>3179902.1903999997</v>
      </c>
      <c r="AR17" s="178">
        <f t="shared" si="13"/>
        <v>-317990.21903999988</v>
      </c>
    </row>
    <row r="18" spans="1:44" ht="80.099999999999994" customHeight="1">
      <c r="C18" s="44" t="s">
        <v>168</v>
      </c>
      <c r="D18" s="142" t="s">
        <v>143</v>
      </c>
      <c r="E18" s="167" t="s">
        <v>13</v>
      </c>
      <c r="F18" s="41" t="s">
        <v>137</v>
      </c>
      <c r="G18" s="36">
        <v>0.04</v>
      </c>
      <c r="H18" s="36">
        <v>0.03</v>
      </c>
      <c r="I18" s="36">
        <v>0.1</v>
      </c>
      <c r="J18" s="36">
        <v>13.42</v>
      </c>
      <c r="K18" s="36">
        <v>13.42</v>
      </c>
      <c r="L18" s="40">
        <f t="shared" si="0"/>
        <v>14.359399999999999</v>
      </c>
      <c r="M18" s="40">
        <f t="shared" si="16"/>
        <v>15.7014</v>
      </c>
      <c r="N18" s="39">
        <v>2871.8</v>
      </c>
      <c r="O18" s="39">
        <f t="shared" si="1"/>
        <v>41237.324919999999</v>
      </c>
      <c r="P18" s="39">
        <f t="shared" si="2"/>
        <v>45091.28052</v>
      </c>
      <c r="Q18" s="39">
        <f t="shared" si="3"/>
        <v>14.636919417182813</v>
      </c>
      <c r="R18" s="39">
        <f t="shared" si="4"/>
        <v>16.004855811312048</v>
      </c>
      <c r="S18" s="39">
        <v>2.89</v>
      </c>
      <c r="T18" s="36" t="s">
        <v>10</v>
      </c>
      <c r="U18" s="36">
        <v>1</v>
      </c>
      <c r="V18" s="39">
        <v>3.16</v>
      </c>
      <c r="W18" s="36" t="s">
        <v>10</v>
      </c>
      <c r="X18" s="36" t="s">
        <v>291</v>
      </c>
      <c r="Y18" s="36">
        <f>IF(AND(AA18=Matrica!$A$4,AB18=Matrica!$B$3),Matrica!$B$4,IF(AND(AA18=Matrica!$A$4,AB18=Matrica!$E$3),Matrica!$E$4,IF(AND(AA18=Matrica!$A$4,AB18=Matrica!$H$3),Matrica!$H$4,IF(AND(AA18=Matrica!$A$5,AB18=Matrica!$B$3),Matrica!$B$5,IF(AND(AA18=Matrica!$A$5,AB18=Matrica!$E$3),Matrica!$E$5,IF(AND(AA18=Matrica!$A$5,AB18=Matrica!$H$3),Matrica!$H$5,IF(AND(AA18=Matrica!$A$6,AB18=Matrica!$B$3),Matrica!$B$6,IF(AND(AA18=Matrica!$A$6,AB18=Matrica!$E$3),Matrica!$E$6,IF(AND(AA18=Matrica!$A$6,AB18=Matrica!$H$3),Matrica!$H$6,IF(AND(AA18=Matrica!$A$7,AB18=Matrica!$B$3),Matrica!$B$7,IF(AND(AA18=Matrica!$A$7,AB18=Matrica!$E$3),Matrica!$E$7,IF(AND(AA18=Matrica!$A$7,AB18=Matrica!$H$3),Matrica!$H$7,IF(AND(AA18=Matrica!$A$8,AB18=Matrica!$B$3),Matrica!$B$8,IF(AND(AA18=Matrica!$A$8,AB18=Matrica!$E$3),Matrica!$E$8,IF(AND(AA18=Matrica!$A$8,AB18=Matrica!$H$3),Matrica!$H$8,IF(AND(AA18=Matrica!$A$9,AB18=Matrica!$B$3),Matrica!$B$9,IF(AND(AA18=Matrica!$A$9,AB18=Matrica!$E$3),Matrica!$E$9,IF(AND(AA18=Matrica!$A$9,AB18=Matrica!$H$3),Matrica!$H$9,IF(AND(AA18=Matrica!$A$10,AB18=Matrica!$B$3),Matrica!$B$10,IF(AND(AA18=Matrica!$A$10,AB18=Matrica!$E$3),Matrica!$E$10,IF(AND(AA18=Matrica!$A$10,AB18=Matrica!$H$3),Matrica!$H$10,IF(AND(AA18=Matrica!$A$11,AB18=Matrica!$B$3),Matrica!$B$11,IF(AND(AA18=Matrica!$A$11,AB18=Matrica!$E$3),Matrica!$E$11,IF(AND(AA18=Matrica!$A$11,AB18=Matrica!$H$3),Matrica!$H$11,IF(AND(AA18=Matrica!$A$12,AB18=Matrica!$B$3),Matrica!$B$12,IF(AND(AA18=Matrica!$A$12,AB18=Matrica!$E$3),Matrica!$E$12,IF(AND(AA18=Matrica!$A$12,AB18=Matrica!$H$3),Matrica!$H$12,IF(AND(AA18=Matrica!$A$13,AB18=Matrica!$B$3),Matrica!$B$13,IF(AND(AA18=Matrica!$A$13,AB18=Matrica!$E$3),Matrica!$E$13,IF(AND(AA18=Matrica!$A$13,AB18=Matrica!$H$3),Matrica!$H$13,IF(AND(AA18=Matrica!$A$14,AB18=Matrica!$B$3),Matrica!$B$14,IF(AND(AA18=Matrica!$A$14,AB18=Matrica!$E$3),Matrica!$E$14,IF(AND(AA18=Matrica!$A$14,AB18=Matrica!$H$3),Matrica!$H$14,IF(AND(AA18=Matrica!$A$15,AB18=Matrica!$B$3),Matrica!$B$15,IF(AND(AA18=Matrica!$A$15,AB18=Matrica!$E$3),Matrica!$E$15,IF(AND(AA18=Matrica!$A$15,AB18=Matrica!$H$3),Matrica!$H$15,IF(AND(AA18=Matrica!$A$16,AB18=Matrica!$B$3),Matrica!$B$16,IF(AND(AA18=Matrica!$A$16,AB18=Matrica!$E$3),Matrica!$E$16,IF(AND(AA18=Matrica!$A$16,AB18=Matrica!$H$3),Matrica!$H$16,"")))))))))))))))))))))))))))))))))))))))</f>
        <v>2.76</v>
      </c>
      <c r="Z18" s="36">
        <f>IF(AND(AA18=Matrica!$A$4,AB18=Matrica!$B$3),Matrica!$D$4,IF(AND(AA18=Matrica!$A$4,AB18=Matrica!$E$3),Matrica!$G$4,IF(AND(AA18=Matrica!$A$4,AB18=Matrica!$H$3),Matrica!$J$4,IF(AND(AA18=Matrica!$A$5,AB18=Matrica!$B$3),Matrica!$D$5,IF(AND(AA18=Matrica!$A$5,AB18=Matrica!$E$3),Matrica!$G$5,IF(AND(AA18=Matrica!$A$5,AB18=Matrica!$H$3),Matrica!$J$5,IF(AND(AA18=Matrica!$A$6,AB18=Matrica!$B$3),Matrica!$D$6,IF(AND(AA18=Matrica!$A$6,AB18=Matrica!$E$3),Matrica!$G$6,IF(AND(AA18=Matrica!$A$6,AB18=Matrica!$H$3),Matrica!$J$6,IF(AND(AA18=Matrica!$A$7,AB18=Matrica!$B$3),Matrica!$D$7,IF(AND(AA18=Matrica!$A$7,AB18=Matrica!$E$3),Matrica!$G$7,IF(AND(AA18=Matrica!$A$7,AB18=Matrica!$H$3),Matrica!$J$7,IF(AND(AA18=Matrica!$A$8,AB18=Matrica!$B$3),Matrica!$D$8,IF(AND(AA18=Matrica!$A$8,AB18=Matrica!$E$3),Matrica!$G$8,IF(AND(AA18=Matrica!$A$8,AB18=Matrica!$H$3),Matrica!$J$8,IF(AND(AA18=Matrica!$A$9,AB18=Matrica!$B$3),Matrica!$D$9,IF(AND(AA18=Matrica!$A$9,AB18=Matrica!$E$3),Matrica!$G$9,IF(AND(AA18=Matrica!$A$9,AB18=Matrica!$H$3),Matrica!$J$9,IF(AND(AA18=Matrica!$A$10,AB18=Matrica!$B$3),Matrica!$D$10,IF(AND(AA18=Matrica!$A$10,AB18=Matrica!$E$3),Matrica!$G$10,IF(AND(AA18=Matrica!$A$10,AB18=Matrica!$H$3),Matrica!$J$10,IF(AND(AA18=Matrica!$A$11,AB18=Matrica!$B$3),Matrica!$D$11,IF(AND(AA18=Matrica!$A$11,AB18=Matrica!$E$3),Matrica!$G$11,IF(AND(AA18=Matrica!$A$11,AB18=Matrica!$H$3),Matrica!$J$11,IF(AND(AA18=Matrica!$A$12,AB18=Matrica!$B$3),Matrica!$D$12,IF(AND(AA18=Matrica!$A$12,AB18=Matrica!$E$3),Matrica!$G$12,IF(AND(AA18=Matrica!$A$12,AB18=Matrica!$H$3),Matrica!$J$12,IF(AND(AA18=Matrica!$A$13,AB18=Matrica!$B$3),Matrica!$D$13,IF(AND(AA18=Matrica!$A$13,AB18=Matrica!$E$3),Matrica!$G$13,IF(AND(AA18=Matrica!$A$13,AB18=Matrica!$H$3),Matrica!$J$13,IF(AND(AA18=Matrica!$A$14,AB18=Matrica!$B$3),Matrica!$D$14,IF(AND(AA18=Matrica!$A$14,AB18=Matrica!$E$3),Matrica!$G$14,IF(AND(AA18=Matrica!$A$14,AB18=Matrica!$H$3),Matrica!$J$14,IF(AND(AA18=Matrica!$A$15,AB18=Matrica!$B$3),Matrica!$D$15,IF(AND(AA18=Matrica!$A$15,AB18=Matrica!$E$3),Matrica!$G$15,IF(AND(AA18=Matrica!$A$15,AB18=Matrica!$H$3),Matrica!$J$15,IF(AND(AA18=Matrica!$A$16,AB18=Matrica!$B$3),Matrica!$D$16,IF(AND(AA18=Matrica!$A$16,AB18=Matrica!$E$3),Matrica!$G$16,IF(AND(AA18=Matrica!$A$16,AB18=Matrica!$H$3),Matrica!$J$16,"")))))))))))))))))))))))))))))))))))))))</f>
        <v>2.84</v>
      </c>
      <c r="AA18" s="171" t="s">
        <v>11</v>
      </c>
      <c r="AB18" s="171">
        <v>3</v>
      </c>
      <c r="AC18" s="172">
        <v>2.82</v>
      </c>
      <c r="AD18" s="173" t="str">
        <f t="shared" si="5"/>
        <v>PAD</v>
      </c>
      <c r="AE18" s="173">
        <f t="shared" si="6"/>
        <v>-2.4221453287197328</v>
      </c>
      <c r="AF18" s="173">
        <f t="shared" si="7"/>
        <v>-0.10759493670886085</v>
      </c>
      <c r="AG18" s="174">
        <v>0.5</v>
      </c>
      <c r="AH18" s="181">
        <f>AC17/((P17-P18)/P18+1)</f>
        <v>3.1380484988452659</v>
      </c>
      <c r="AI18" s="175">
        <f t="shared" si="9"/>
        <v>40306.203599999993</v>
      </c>
      <c r="AJ18" s="175">
        <f t="shared" si="10"/>
        <v>-10.611978335540083</v>
      </c>
      <c r="AK18" s="176" t="s">
        <v>10</v>
      </c>
      <c r="AL18" s="176">
        <v>4</v>
      </c>
      <c r="AM18" s="176">
        <v>3.49</v>
      </c>
      <c r="AN18" s="177">
        <f t="shared" si="15"/>
        <v>49882.500200000002</v>
      </c>
      <c r="AO18" s="177">
        <f t="shared" si="8"/>
        <v>10.625601279774877</v>
      </c>
      <c r="AP18" s="175">
        <f t="shared" si="11"/>
        <v>20153.101799999997</v>
      </c>
      <c r="AQ18" s="177">
        <f t="shared" si="12"/>
        <v>24941.250100000001</v>
      </c>
      <c r="AR18" s="178">
        <f t="shared" si="13"/>
        <v>-4788.1483000000044</v>
      </c>
    </row>
    <row r="19" spans="1:44" ht="80.099999999999994" customHeight="1">
      <c r="C19" s="44" t="s">
        <v>169</v>
      </c>
      <c r="D19" s="142" t="s">
        <v>145</v>
      </c>
      <c r="E19" s="167" t="s">
        <v>11</v>
      </c>
      <c r="F19" s="41" t="s">
        <v>137</v>
      </c>
      <c r="G19" s="36">
        <v>0.04</v>
      </c>
      <c r="H19" s="36">
        <v>0.04</v>
      </c>
      <c r="I19" s="36">
        <v>0.1</v>
      </c>
      <c r="J19" s="36">
        <v>14.88</v>
      </c>
      <c r="K19" s="36">
        <v>14.88</v>
      </c>
      <c r="L19" s="40">
        <f t="shared" si="0"/>
        <v>16.070399999999999</v>
      </c>
      <c r="M19" s="40">
        <f t="shared" si="16"/>
        <v>17.558399999999999</v>
      </c>
      <c r="N19" s="39">
        <v>2871.8</v>
      </c>
      <c r="O19" s="39">
        <f t="shared" si="1"/>
        <v>46150.974719999998</v>
      </c>
      <c r="P19" s="39">
        <f t="shared" si="2"/>
        <v>50424.21312</v>
      </c>
      <c r="Q19" s="39">
        <f t="shared" si="3"/>
        <v>16.380987353363977</v>
      </c>
      <c r="R19" s="39">
        <f t="shared" si="4"/>
        <v>17.897745441638421</v>
      </c>
      <c r="S19" s="39">
        <v>3.23</v>
      </c>
      <c r="T19" s="36" t="s">
        <v>10</v>
      </c>
      <c r="U19" s="36" t="s">
        <v>291</v>
      </c>
      <c r="V19" s="39">
        <v>3.53</v>
      </c>
      <c r="W19" s="36" t="s">
        <v>9</v>
      </c>
      <c r="X19" s="36" t="s">
        <v>292</v>
      </c>
      <c r="Y19" s="36">
        <f>IF(AND(AA19=Matrica!$A$4,AB19=Matrica!$B$3),Matrica!$B$4,IF(AND(AA19=Matrica!$A$4,AB19=Matrica!$E$3),Matrica!$E$4,IF(AND(AA19=Matrica!$A$4,AB19=Matrica!$H$3),Matrica!$H$4,IF(AND(AA19=Matrica!$A$5,AB19=Matrica!$B$3),Matrica!$B$5,IF(AND(AA19=Matrica!$A$5,AB19=Matrica!$E$3),Matrica!$E$5,IF(AND(AA19=Matrica!$A$5,AB19=Matrica!$H$3),Matrica!$H$5,IF(AND(AA19=Matrica!$A$6,AB19=Matrica!$B$3),Matrica!$B$6,IF(AND(AA19=Matrica!$A$6,AB19=Matrica!$E$3),Matrica!$E$6,IF(AND(AA19=Matrica!$A$6,AB19=Matrica!$H$3),Matrica!$H$6,IF(AND(AA19=Matrica!$A$7,AB19=Matrica!$B$3),Matrica!$B$7,IF(AND(AA19=Matrica!$A$7,AB19=Matrica!$E$3),Matrica!$E$7,IF(AND(AA19=Matrica!$A$7,AB19=Matrica!$H$3),Matrica!$H$7,IF(AND(AA19=Matrica!$A$8,AB19=Matrica!$B$3),Matrica!$B$8,IF(AND(AA19=Matrica!$A$8,AB19=Matrica!$E$3),Matrica!$E$8,IF(AND(AA19=Matrica!$A$8,AB19=Matrica!$H$3),Matrica!$H$8,IF(AND(AA19=Matrica!$A$9,AB19=Matrica!$B$3),Matrica!$B$9,IF(AND(AA19=Matrica!$A$9,AB19=Matrica!$E$3),Matrica!$E$9,IF(AND(AA19=Matrica!$A$9,AB19=Matrica!$H$3),Matrica!$H$9,IF(AND(AA19=Matrica!$A$10,AB19=Matrica!$B$3),Matrica!$B$10,IF(AND(AA19=Matrica!$A$10,AB19=Matrica!$E$3),Matrica!$E$10,IF(AND(AA19=Matrica!$A$10,AB19=Matrica!$H$3),Matrica!$H$10,IF(AND(AA19=Matrica!$A$11,AB19=Matrica!$B$3),Matrica!$B$11,IF(AND(AA19=Matrica!$A$11,AB19=Matrica!$E$3),Matrica!$E$11,IF(AND(AA19=Matrica!$A$11,AB19=Matrica!$H$3),Matrica!$H$11,IF(AND(AA19=Matrica!$A$12,AB19=Matrica!$B$3),Matrica!$B$12,IF(AND(AA19=Matrica!$A$12,AB19=Matrica!$E$3),Matrica!$E$12,IF(AND(AA19=Matrica!$A$12,AB19=Matrica!$H$3),Matrica!$H$12,IF(AND(AA19=Matrica!$A$13,AB19=Matrica!$B$3),Matrica!$B$13,IF(AND(AA19=Matrica!$A$13,AB19=Matrica!$E$3),Matrica!$E$13,IF(AND(AA19=Matrica!$A$13,AB19=Matrica!$H$3),Matrica!$H$13,IF(AND(AA19=Matrica!$A$14,AB19=Matrica!$B$3),Matrica!$B$14,IF(AND(AA19=Matrica!$A$14,AB19=Matrica!$E$3),Matrica!$E$14,IF(AND(AA19=Matrica!$A$14,AB19=Matrica!$H$3),Matrica!$H$14,IF(AND(AA19=Matrica!$A$15,AB19=Matrica!$B$3),Matrica!$B$15,IF(AND(AA19=Matrica!$A$15,AB19=Matrica!$E$3),Matrica!$E$15,IF(AND(AA19=Matrica!$A$15,AB19=Matrica!$H$3),Matrica!$H$15,IF(AND(AA19=Matrica!$A$16,AB19=Matrica!$B$3),Matrica!$B$16,IF(AND(AA19=Matrica!$A$16,AB19=Matrica!$E$3),Matrica!$E$16,IF(AND(AA19=Matrica!$A$16,AB19=Matrica!$H$3),Matrica!$H$16,"")))))))))))))))))))))))))))))))))))))))</f>
        <v>3.34</v>
      </c>
      <c r="Z19" s="36">
        <f>IF(AND(AA19=Matrica!$A$4,AB19=Matrica!$B$3),Matrica!$D$4,IF(AND(AA19=Matrica!$A$4,AB19=Matrica!$E$3),Matrica!$G$4,IF(AND(AA19=Matrica!$A$4,AB19=Matrica!$H$3),Matrica!$J$4,IF(AND(AA19=Matrica!$A$5,AB19=Matrica!$B$3),Matrica!$D$5,IF(AND(AA19=Matrica!$A$5,AB19=Matrica!$E$3),Matrica!$G$5,IF(AND(AA19=Matrica!$A$5,AB19=Matrica!$H$3),Matrica!$J$5,IF(AND(AA19=Matrica!$A$6,AB19=Matrica!$B$3),Matrica!$D$6,IF(AND(AA19=Matrica!$A$6,AB19=Matrica!$E$3),Matrica!$G$6,IF(AND(AA19=Matrica!$A$6,AB19=Matrica!$H$3),Matrica!$J$6,IF(AND(AA19=Matrica!$A$7,AB19=Matrica!$B$3),Matrica!$D$7,IF(AND(AA19=Matrica!$A$7,AB19=Matrica!$E$3),Matrica!$G$7,IF(AND(AA19=Matrica!$A$7,AB19=Matrica!$H$3),Matrica!$J$7,IF(AND(AA19=Matrica!$A$8,AB19=Matrica!$B$3),Matrica!$D$8,IF(AND(AA19=Matrica!$A$8,AB19=Matrica!$E$3),Matrica!$G$8,IF(AND(AA19=Matrica!$A$8,AB19=Matrica!$H$3),Matrica!$J$8,IF(AND(AA19=Matrica!$A$9,AB19=Matrica!$B$3),Matrica!$D$9,IF(AND(AA19=Matrica!$A$9,AB19=Matrica!$E$3),Matrica!$G$9,IF(AND(AA19=Matrica!$A$9,AB19=Matrica!$H$3),Matrica!$J$9,IF(AND(AA19=Matrica!$A$10,AB19=Matrica!$B$3),Matrica!$D$10,IF(AND(AA19=Matrica!$A$10,AB19=Matrica!$E$3),Matrica!$G$10,IF(AND(AA19=Matrica!$A$10,AB19=Matrica!$H$3),Matrica!$J$10,IF(AND(AA19=Matrica!$A$11,AB19=Matrica!$B$3),Matrica!$D$11,IF(AND(AA19=Matrica!$A$11,AB19=Matrica!$E$3),Matrica!$G$11,IF(AND(AA19=Matrica!$A$11,AB19=Matrica!$H$3),Matrica!$J$11,IF(AND(AA19=Matrica!$A$12,AB19=Matrica!$B$3),Matrica!$D$12,IF(AND(AA19=Matrica!$A$12,AB19=Matrica!$E$3),Matrica!$G$12,IF(AND(AA19=Matrica!$A$12,AB19=Matrica!$H$3),Matrica!$J$12,IF(AND(AA19=Matrica!$A$13,AB19=Matrica!$B$3),Matrica!$D$13,IF(AND(AA19=Matrica!$A$13,AB19=Matrica!$E$3),Matrica!$G$13,IF(AND(AA19=Matrica!$A$13,AB19=Matrica!$H$3),Matrica!$J$13,IF(AND(AA19=Matrica!$A$14,AB19=Matrica!$B$3),Matrica!$D$14,IF(AND(AA19=Matrica!$A$14,AB19=Matrica!$E$3),Matrica!$G$14,IF(AND(AA19=Matrica!$A$14,AB19=Matrica!$H$3),Matrica!$J$14,IF(AND(AA19=Matrica!$A$15,AB19=Matrica!$B$3),Matrica!$D$15,IF(AND(AA19=Matrica!$A$15,AB19=Matrica!$E$3),Matrica!$G$15,IF(AND(AA19=Matrica!$A$15,AB19=Matrica!$H$3),Matrica!$J$15,IF(AND(AA19=Matrica!$A$16,AB19=Matrica!$B$3),Matrica!$D$16,IF(AND(AA19=Matrica!$A$16,AB19=Matrica!$E$3),Matrica!$G$16,IF(AND(AA19=Matrica!$A$16,AB19=Matrica!$H$3),Matrica!$J$16,"")))))))))))))))))))))))))))))))))))))))</f>
        <v>3.45</v>
      </c>
      <c r="AA19" s="171" t="s">
        <v>10</v>
      </c>
      <c r="AB19" s="171">
        <v>3</v>
      </c>
      <c r="AC19" s="172">
        <v>3.41</v>
      </c>
      <c r="AD19" s="173" t="str">
        <f t="shared" si="5"/>
        <v>ISTI</v>
      </c>
      <c r="AE19" s="173">
        <f t="shared" si="6"/>
        <v>5.5727554179566612</v>
      </c>
      <c r="AF19" s="173">
        <f t="shared" si="7"/>
        <v>-3.3994334277620303E-2</v>
      </c>
      <c r="AG19" s="174">
        <v>0.28000000000000003</v>
      </c>
      <c r="AH19" s="181">
        <f>AC18/((P18-P19)/P19+1)</f>
        <v>3.153520577782873</v>
      </c>
      <c r="AI19" s="175">
        <f t="shared" si="9"/>
        <v>48739.061800000003</v>
      </c>
      <c r="AJ19" s="175">
        <f t="shared" si="10"/>
        <v>-3.3419486705516976</v>
      </c>
      <c r="AK19" s="176" t="s">
        <v>9</v>
      </c>
      <c r="AL19" s="176">
        <v>3</v>
      </c>
      <c r="AM19" s="177">
        <v>3.9</v>
      </c>
      <c r="AN19" s="177">
        <f t="shared" si="15"/>
        <v>55742.621999999996</v>
      </c>
      <c r="AO19" s="177">
        <f t="shared" si="8"/>
        <v>10.547331432506834</v>
      </c>
      <c r="AP19" s="175">
        <f t="shared" si="11"/>
        <v>13646.937304000003</v>
      </c>
      <c r="AQ19" s="177">
        <f t="shared" si="12"/>
        <v>15607.934160000001</v>
      </c>
      <c r="AR19" s="178">
        <f t="shared" si="13"/>
        <v>-1960.9968559999979</v>
      </c>
    </row>
    <row r="20" spans="1:44" ht="80.099999999999994" customHeight="1">
      <c r="C20" s="44" t="s">
        <v>170</v>
      </c>
      <c r="D20" s="142" t="s">
        <v>145</v>
      </c>
      <c r="E20" s="167" t="s">
        <v>13</v>
      </c>
      <c r="F20" s="41" t="s">
        <v>137</v>
      </c>
      <c r="G20" s="36">
        <v>0.04</v>
      </c>
      <c r="H20" s="36">
        <v>0.04</v>
      </c>
      <c r="I20" s="36">
        <v>0.1</v>
      </c>
      <c r="J20" s="36">
        <v>13.42</v>
      </c>
      <c r="K20" s="36">
        <v>13.42</v>
      </c>
      <c r="L20" s="40">
        <f t="shared" si="0"/>
        <v>14.493599999999999</v>
      </c>
      <c r="M20" s="40">
        <f t="shared" si="16"/>
        <v>15.835599999999999</v>
      </c>
      <c r="N20" s="39">
        <v>2871.8</v>
      </c>
      <c r="O20" s="39">
        <f t="shared" si="1"/>
        <v>41622.720479999996</v>
      </c>
      <c r="P20" s="39">
        <f t="shared" si="2"/>
        <v>45476.676080000005</v>
      </c>
      <c r="Q20" s="39">
        <f t="shared" si="3"/>
        <v>14.773713056595737</v>
      </c>
      <c r="R20" s="39">
        <f t="shared" si="4"/>
        <v>16.141649450724973</v>
      </c>
      <c r="S20" s="39">
        <v>2.91</v>
      </c>
      <c r="T20" s="36" t="s">
        <v>10</v>
      </c>
      <c r="U20" s="36">
        <v>1</v>
      </c>
      <c r="V20" s="39">
        <v>3.18</v>
      </c>
      <c r="W20" s="36" t="s">
        <v>10</v>
      </c>
      <c r="X20" s="36" t="s">
        <v>291</v>
      </c>
      <c r="Y20" s="36">
        <f>IF(AND(AA20=Matrica!$A$4,AB20=Matrica!$B$3),Matrica!$B$4,IF(AND(AA20=Matrica!$A$4,AB20=Matrica!$E$3),Matrica!$E$4,IF(AND(AA20=Matrica!$A$4,AB20=Matrica!$H$3),Matrica!$H$4,IF(AND(AA20=Matrica!$A$5,AB20=Matrica!$B$3),Matrica!$B$5,IF(AND(AA20=Matrica!$A$5,AB20=Matrica!$E$3),Matrica!$E$5,IF(AND(AA20=Matrica!$A$5,AB20=Matrica!$H$3),Matrica!$H$5,IF(AND(AA20=Matrica!$A$6,AB20=Matrica!$B$3),Matrica!$B$6,IF(AND(AA20=Matrica!$A$6,AB20=Matrica!$E$3),Matrica!$E$6,IF(AND(AA20=Matrica!$A$6,AB20=Matrica!$H$3),Matrica!$H$6,IF(AND(AA20=Matrica!$A$7,AB20=Matrica!$B$3),Matrica!$B$7,IF(AND(AA20=Matrica!$A$7,AB20=Matrica!$E$3),Matrica!$E$7,IF(AND(AA20=Matrica!$A$7,AB20=Matrica!$H$3),Matrica!$H$7,IF(AND(AA20=Matrica!$A$8,AB20=Matrica!$B$3),Matrica!$B$8,IF(AND(AA20=Matrica!$A$8,AB20=Matrica!$E$3),Matrica!$E$8,IF(AND(AA20=Matrica!$A$8,AB20=Matrica!$H$3),Matrica!$H$8,IF(AND(AA20=Matrica!$A$9,AB20=Matrica!$B$3),Matrica!$B$9,IF(AND(AA20=Matrica!$A$9,AB20=Matrica!$E$3),Matrica!$E$9,IF(AND(AA20=Matrica!$A$9,AB20=Matrica!$H$3),Matrica!$H$9,IF(AND(AA20=Matrica!$A$10,AB20=Matrica!$B$3),Matrica!$B$10,IF(AND(AA20=Matrica!$A$10,AB20=Matrica!$E$3),Matrica!$E$10,IF(AND(AA20=Matrica!$A$10,AB20=Matrica!$H$3),Matrica!$H$10,IF(AND(AA20=Matrica!$A$11,AB20=Matrica!$B$3),Matrica!$B$11,IF(AND(AA20=Matrica!$A$11,AB20=Matrica!$E$3),Matrica!$E$11,IF(AND(AA20=Matrica!$A$11,AB20=Matrica!$H$3),Matrica!$H$11,IF(AND(AA20=Matrica!$A$12,AB20=Matrica!$B$3),Matrica!$B$12,IF(AND(AA20=Matrica!$A$12,AB20=Matrica!$E$3),Matrica!$E$12,IF(AND(AA20=Matrica!$A$12,AB20=Matrica!$H$3),Matrica!$H$12,IF(AND(AA20=Matrica!$A$13,AB20=Matrica!$B$3),Matrica!$B$13,IF(AND(AA20=Matrica!$A$13,AB20=Matrica!$E$3),Matrica!$E$13,IF(AND(AA20=Matrica!$A$13,AB20=Matrica!$H$3),Matrica!$H$13,IF(AND(AA20=Matrica!$A$14,AB20=Matrica!$B$3),Matrica!$B$14,IF(AND(AA20=Matrica!$A$14,AB20=Matrica!$E$3),Matrica!$E$14,IF(AND(AA20=Matrica!$A$14,AB20=Matrica!$H$3),Matrica!$H$14,IF(AND(AA20=Matrica!$A$15,AB20=Matrica!$B$3),Matrica!$B$15,IF(AND(AA20=Matrica!$A$15,AB20=Matrica!$E$3),Matrica!$E$15,IF(AND(AA20=Matrica!$A$15,AB20=Matrica!$H$3),Matrica!$H$15,IF(AND(AA20=Matrica!$A$16,AB20=Matrica!$B$3),Matrica!$B$16,IF(AND(AA20=Matrica!$A$16,AB20=Matrica!$E$3),Matrica!$E$16,IF(AND(AA20=Matrica!$A$16,AB20=Matrica!$H$3),Matrica!$H$16,"")))))))))))))))))))))))))))))))))))))))</f>
        <v>2.76</v>
      </c>
      <c r="Z20" s="36">
        <f>IF(AND(AA20=Matrica!$A$4,AB20=Matrica!$B$3),Matrica!$D$4,IF(AND(AA20=Matrica!$A$4,AB20=Matrica!$E$3),Matrica!$G$4,IF(AND(AA20=Matrica!$A$4,AB20=Matrica!$H$3),Matrica!$J$4,IF(AND(AA20=Matrica!$A$5,AB20=Matrica!$B$3),Matrica!$D$5,IF(AND(AA20=Matrica!$A$5,AB20=Matrica!$E$3),Matrica!$G$5,IF(AND(AA20=Matrica!$A$5,AB20=Matrica!$H$3),Matrica!$J$5,IF(AND(AA20=Matrica!$A$6,AB20=Matrica!$B$3),Matrica!$D$6,IF(AND(AA20=Matrica!$A$6,AB20=Matrica!$E$3),Matrica!$G$6,IF(AND(AA20=Matrica!$A$6,AB20=Matrica!$H$3),Matrica!$J$6,IF(AND(AA20=Matrica!$A$7,AB20=Matrica!$B$3),Matrica!$D$7,IF(AND(AA20=Matrica!$A$7,AB20=Matrica!$E$3),Matrica!$G$7,IF(AND(AA20=Matrica!$A$7,AB20=Matrica!$H$3),Matrica!$J$7,IF(AND(AA20=Matrica!$A$8,AB20=Matrica!$B$3),Matrica!$D$8,IF(AND(AA20=Matrica!$A$8,AB20=Matrica!$E$3),Matrica!$G$8,IF(AND(AA20=Matrica!$A$8,AB20=Matrica!$H$3),Matrica!$J$8,IF(AND(AA20=Matrica!$A$9,AB20=Matrica!$B$3),Matrica!$D$9,IF(AND(AA20=Matrica!$A$9,AB20=Matrica!$E$3),Matrica!$G$9,IF(AND(AA20=Matrica!$A$9,AB20=Matrica!$H$3),Matrica!$J$9,IF(AND(AA20=Matrica!$A$10,AB20=Matrica!$B$3),Matrica!$D$10,IF(AND(AA20=Matrica!$A$10,AB20=Matrica!$E$3),Matrica!$G$10,IF(AND(AA20=Matrica!$A$10,AB20=Matrica!$H$3),Matrica!$J$10,IF(AND(AA20=Matrica!$A$11,AB20=Matrica!$B$3),Matrica!$D$11,IF(AND(AA20=Matrica!$A$11,AB20=Matrica!$E$3),Matrica!$G$11,IF(AND(AA20=Matrica!$A$11,AB20=Matrica!$H$3),Matrica!$J$11,IF(AND(AA20=Matrica!$A$12,AB20=Matrica!$B$3),Matrica!$D$12,IF(AND(AA20=Matrica!$A$12,AB20=Matrica!$E$3),Matrica!$G$12,IF(AND(AA20=Matrica!$A$12,AB20=Matrica!$H$3),Matrica!$J$12,IF(AND(AA20=Matrica!$A$13,AB20=Matrica!$B$3),Matrica!$D$13,IF(AND(AA20=Matrica!$A$13,AB20=Matrica!$E$3),Matrica!$G$13,IF(AND(AA20=Matrica!$A$13,AB20=Matrica!$H$3),Matrica!$J$13,IF(AND(AA20=Matrica!$A$14,AB20=Matrica!$B$3),Matrica!$D$14,IF(AND(AA20=Matrica!$A$14,AB20=Matrica!$E$3),Matrica!$G$14,IF(AND(AA20=Matrica!$A$14,AB20=Matrica!$H$3),Matrica!$J$14,IF(AND(AA20=Matrica!$A$15,AB20=Matrica!$B$3),Matrica!$D$15,IF(AND(AA20=Matrica!$A$15,AB20=Matrica!$E$3),Matrica!$G$15,IF(AND(AA20=Matrica!$A$15,AB20=Matrica!$H$3),Matrica!$J$15,IF(AND(AA20=Matrica!$A$16,AB20=Matrica!$B$3),Matrica!$D$16,IF(AND(AA20=Matrica!$A$16,AB20=Matrica!$E$3),Matrica!$G$16,IF(AND(AA20=Matrica!$A$16,AB20=Matrica!$H$3),Matrica!$J$16,"")))))))))))))))))))))))))))))))))))))))</f>
        <v>2.84</v>
      </c>
      <c r="AA20" s="171" t="s">
        <v>11</v>
      </c>
      <c r="AB20" s="171">
        <v>3</v>
      </c>
      <c r="AC20" s="172">
        <v>2.83</v>
      </c>
      <c r="AD20" s="173" t="str">
        <f t="shared" si="5"/>
        <v>PAD</v>
      </c>
      <c r="AE20" s="173">
        <f t="shared" si="6"/>
        <v>-2.7491408934707926</v>
      </c>
      <c r="AF20" s="173">
        <f t="shared" si="7"/>
        <v>-0.11006289308176102</v>
      </c>
      <c r="AG20" s="174">
        <v>0</v>
      </c>
      <c r="AH20" s="181">
        <f>AC19/((P19-P20)/P20+1)</f>
        <v>3.0754166666666674</v>
      </c>
      <c r="AI20" s="175">
        <f t="shared" si="9"/>
        <v>40449.133399999999</v>
      </c>
      <c r="AJ20" s="175">
        <f t="shared" si="10"/>
        <v>-11.055211403656317</v>
      </c>
      <c r="AK20" s="176" t="s">
        <v>10</v>
      </c>
      <c r="AL20" s="176">
        <v>4</v>
      </c>
      <c r="AM20" s="176">
        <v>3.51</v>
      </c>
      <c r="AN20" s="177">
        <f t="shared" si="15"/>
        <v>50168.359799999998</v>
      </c>
      <c r="AO20" s="177">
        <f t="shared" si="8"/>
        <v>10.316681262602945</v>
      </c>
      <c r="AP20" s="175">
        <f t="shared" si="11"/>
        <v>0</v>
      </c>
      <c r="AQ20" s="177">
        <f t="shared" si="12"/>
        <v>0</v>
      </c>
      <c r="AR20" s="178">
        <f t="shared" si="13"/>
        <v>0</v>
      </c>
    </row>
    <row r="21" spans="1:44" ht="80.099999999999994" customHeight="1">
      <c r="C21" s="44" t="s">
        <v>171</v>
      </c>
      <c r="D21" s="142" t="s">
        <v>144</v>
      </c>
      <c r="E21" s="167" t="s">
        <v>13</v>
      </c>
      <c r="F21" s="41" t="s">
        <v>137</v>
      </c>
      <c r="G21" s="36">
        <v>0.04</v>
      </c>
      <c r="H21" s="36">
        <v>0.05</v>
      </c>
      <c r="I21" s="36">
        <v>0.1</v>
      </c>
      <c r="J21" s="36">
        <v>13.42</v>
      </c>
      <c r="K21" s="36">
        <v>13.42</v>
      </c>
      <c r="L21" s="40">
        <f t="shared" si="0"/>
        <v>14.627799999999999</v>
      </c>
      <c r="M21" s="40">
        <f t="shared" si="16"/>
        <v>15.969799999999999</v>
      </c>
      <c r="N21" s="39">
        <v>2871.8</v>
      </c>
      <c r="O21" s="39">
        <f t="shared" si="1"/>
        <v>42008.116040000001</v>
      </c>
      <c r="P21" s="39">
        <f t="shared" si="2"/>
        <v>45862.071640000002</v>
      </c>
      <c r="Q21" s="39">
        <f t="shared" si="3"/>
        <v>14.910506696008662</v>
      </c>
      <c r="R21" s="39">
        <f t="shared" si="4"/>
        <v>16.278443090137898</v>
      </c>
      <c r="S21" s="39">
        <v>2.94</v>
      </c>
      <c r="T21" s="36" t="s">
        <v>10</v>
      </c>
      <c r="U21" s="36" t="s">
        <v>292</v>
      </c>
      <c r="V21" s="39">
        <v>3.21</v>
      </c>
      <c r="W21" s="36" t="s">
        <v>10</v>
      </c>
      <c r="X21" s="36" t="s">
        <v>291</v>
      </c>
      <c r="Y21" s="36">
        <f>IF(AND(AA21=Matrica!$A$4,AB21=Matrica!$B$3),Matrica!$B$4,IF(AND(AA21=Matrica!$A$4,AB21=Matrica!$E$3),Matrica!$E$4,IF(AND(AA21=Matrica!$A$4,AB21=Matrica!$H$3),Matrica!$H$4,IF(AND(AA21=Matrica!$A$5,AB21=Matrica!$B$3),Matrica!$B$5,IF(AND(AA21=Matrica!$A$5,AB21=Matrica!$E$3),Matrica!$E$5,IF(AND(AA21=Matrica!$A$5,AB21=Matrica!$H$3),Matrica!$H$5,IF(AND(AA21=Matrica!$A$6,AB21=Matrica!$B$3),Matrica!$B$6,IF(AND(AA21=Matrica!$A$6,AB21=Matrica!$E$3),Matrica!$E$6,IF(AND(AA21=Matrica!$A$6,AB21=Matrica!$H$3),Matrica!$H$6,IF(AND(AA21=Matrica!$A$7,AB21=Matrica!$B$3),Matrica!$B$7,IF(AND(AA21=Matrica!$A$7,AB21=Matrica!$E$3),Matrica!$E$7,IF(AND(AA21=Matrica!$A$7,AB21=Matrica!$H$3),Matrica!$H$7,IF(AND(AA21=Matrica!$A$8,AB21=Matrica!$B$3),Matrica!$B$8,IF(AND(AA21=Matrica!$A$8,AB21=Matrica!$E$3),Matrica!$E$8,IF(AND(AA21=Matrica!$A$8,AB21=Matrica!$H$3),Matrica!$H$8,IF(AND(AA21=Matrica!$A$9,AB21=Matrica!$B$3),Matrica!$B$9,IF(AND(AA21=Matrica!$A$9,AB21=Matrica!$E$3),Matrica!$E$9,IF(AND(AA21=Matrica!$A$9,AB21=Matrica!$H$3),Matrica!$H$9,IF(AND(AA21=Matrica!$A$10,AB21=Matrica!$B$3),Matrica!$B$10,IF(AND(AA21=Matrica!$A$10,AB21=Matrica!$E$3),Matrica!$E$10,IF(AND(AA21=Matrica!$A$10,AB21=Matrica!$H$3),Matrica!$H$10,IF(AND(AA21=Matrica!$A$11,AB21=Matrica!$B$3),Matrica!$B$11,IF(AND(AA21=Matrica!$A$11,AB21=Matrica!$E$3),Matrica!$E$11,IF(AND(AA21=Matrica!$A$11,AB21=Matrica!$H$3),Matrica!$H$11,IF(AND(AA21=Matrica!$A$12,AB21=Matrica!$B$3),Matrica!$B$12,IF(AND(AA21=Matrica!$A$12,AB21=Matrica!$E$3),Matrica!$E$12,IF(AND(AA21=Matrica!$A$12,AB21=Matrica!$H$3),Matrica!$H$12,IF(AND(AA21=Matrica!$A$13,AB21=Matrica!$B$3),Matrica!$B$13,IF(AND(AA21=Matrica!$A$13,AB21=Matrica!$E$3),Matrica!$E$13,IF(AND(AA21=Matrica!$A$13,AB21=Matrica!$H$3),Matrica!$H$13,IF(AND(AA21=Matrica!$A$14,AB21=Matrica!$B$3),Matrica!$B$14,IF(AND(AA21=Matrica!$A$14,AB21=Matrica!$E$3),Matrica!$E$14,IF(AND(AA21=Matrica!$A$14,AB21=Matrica!$H$3),Matrica!$H$14,IF(AND(AA21=Matrica!$A$15,AB21=Matrica!$B$3),Matrica!$B$15,IF(AND(AA21=Matrica!$A$15,AB21=Matrica!$E$3),Matrica!$E$15,IF(AND(AA21=Matrica!$A$15,AB21=Matrica!$H$3),Matrica!$H$15,IF(AND(AA21=Matrica!$A$16,AB21=Matrica!$B$3),Matrica!$B$16,IF(AND(AA21=Matrica!$A$16,AB21=Matrica!$E$3),Matrica!$E$16,IF(AND(AA21=Matrica!$A$16,AB21=Matrica!$H$3),Matrica!$H$16,"")))))))))))))))))))))))))))))))))))))))</f>
        <v>2.76</v>
      </c>
      <c r="Z21" s="36">
        <f>IF(AND(AA21=Matrica!$A$4,AB21=Matrica!$B$3),Matrica!$D$4,IF(AND(AA21=Matrica!$A$4,AB21=Matrica!$E$3),Matrica!$G$4,IF(AND(AA21=Matrica!$A$4,AB21=Matrica!$H$3),Matrica!$J$4,IF(AND(AA21=Matrica!$A$5,AB21=Matrica!$B$3),Matrica!$D$5,IF(AND(AA21=Matrica!$A$5,AB21=Matrica!$E$3),Matrica!$G$5,IF(AND(AA21=Matrica!$A$5,AB21=Matrica!$H$3),Matrica!$J$5,IF(AND(AA21=Matrica!$A$6,AB21=Matrica!$B$3),Matrica!$D$6,IF(AND(AA21=Matrica!$A$6,AB21=Matrica!$E$3),Matrica!$G$6,IF(AND(AA21=Matrica!$A$6,AB21=Matrica!$H$3),Matrica!$J$6,IF(AND(AA21=Matrica!$A$7,AB21=Matrica!$B$3),Matrica!$D$7,IF(AND(AA21=Matrica!$A$7,AB21=Matrica!$E$3),Matrica!$G$7,IF(AND(AA21=Matrica!$A$7,AB21=Matrica!$H$3),Matrica!$J$7,IF(AND(AA21=Matrica!$A$8,AB21=Matrica!$B$3),Matrica!$D$8,IF(AND(AA21=Matrica!$A$8,AB21=Matrica!$E$3),Matrica!$G$8,IF(AND(AA21=Matrica!$A$8,AB21=Matrica!$H$3),Matrica!$J$8,IF(AND(AA21=Matrica!$A$9,AB21=Matrica!$B$3),Matrica!$D$9,IF(AND(AA21=Matrica!$A$9,AB21=Matrica!$E$3),Matrica!$G$9,IF(AND(AA21=Matrica!$A$9,AB21=Matrica!$H$3),Matrica!$J$9,IF(AND(AA21=Matrica!$A$10,AB21=Matrica!$B$3),Matrica!$D$10,IF(AND(AA21=Matrica!$A$10,AB21=Matrica!$E$3),Matrica!$G$10,IF(AND(AA21=Matrica!$A$10,AB21=Matrica!$H$3),Matrica!$J$10,IF(AND(AA21=Matrica!$A$11,AB21=Matrica!$B$3),Matrica!$D$11,IF(AND(AA21=Matrica!$A$11,AB21=Matrica!$E$3),Matrica!$G$11,IF(AND(AA21=Matrica!$A$11,AB21=Matrica!$H$3),Matrica!$J$11,IF(AND(AA21=Matrica!$A$12,AB21=Matrica!$B$3),Matrica!$D$12,IF(AND(AA21=Matrica!$A$12,AB21=Matrica!$E$3),Matrica!$G$12,IF(AND(AA21=Matrica!$A$12,AB21=Matrica!$H$3),Matrica!$J$12,IF(AND(AA21=Matrica!$A$13,AB21=Matrica!$B$3),Matrica!$D$13,IF(AND(AA21=Matrica!$A$13,AB21=Matrica!$E$3),Matrica!$G$13,IF(AND(AA21=Matrica!$A$13,AB21=Matrica!$H$3),Matrica!$J$13,IF(AND(AA21=Matrica!$A$14,AB21=Matrica!$B$3),Matrica!$D$14,IF(AND(AA21=Matrica!$A$14,AB21=Matrica!$E$3),Matrica!$G$14,IF(AND(AA21=Matrica!$A$14,AB21=Matrica!$H$3),Matrica!$J$14,IF(AND(AA21=Matrica!$A$15,AB21=Matrica!$B$3),Matrica!$D$15,IF(AND(AA21=Matrica!$A$15,AB21=Matrica!$E$3),Matrica!$G$15,IF(AND(AA21=Matrica!$A$15,AB21=Matrica!$H$3),Matrica!$J$15,IF(AND(AA21=Matrica!$A$16,AB21=Matrica!$B$3),Matrica!$D$16,IF(AND(AA21=Matrica!$A$16,AB21=Matrica!$E$3),Matrica!$G$16,IF(AND(AA21=Matrica!$A$16,AB21=Matrica!$H$3),Matrica!$J$16,"")))))))))))))))))))))))))))))))))))))))</f>
        <v>2.84</v>
      </c>
      <c r="AA21" s="171" t="s">
        <v>11</v>
      </c>
      <c r="AB21" s="171">
        <v>3</v>
      </c>
      <c r="AC21" s="172">
        <v>2.84</v>
      </c>
      <c r="AD21" s="173" t="str">
        <f t="shared" si="5"/>
        <v>PAD</v>
      </c>
      <c r="AE21" s="173">
        <f t="shared" si="6"/>
        <v>-3.40136054421769</v>
      </c>
      <c r="AF21" s="173">
        <f t="shared" si="7"/>
        <v>-0.1152647975077882</v>
      </c>
      <c r="AG21" s="174">
        <v>0</v>
      </c>
      <c r="AH21" s="181">
        <f>AC20/((P20-P21)/P21+1)</f>
        <v>2.8539830508474577</v>
      </c>
      <c r="AI21" s="175">
        <f t="shared" si="9"/>
        <v>40592.063199999997</v>
      </c>
      <c r="AJ21" s="175">
        <f t="shared" si="10"/>
        <v>-11.490995176510099</v>
      </c>
      <c r="AK21" s="176" t="s">
        <v>10</v>
      </c>
      <c r="AL21" s="176">
        <v>2</v>
      </c>
      <c r="AM21" s="176">
        <v>3.25</v>
      </c>
      <c r="AN21" s="177">
        <f t="shared" si="15"/>
        <v>46452.184999999998</v>
      </c>
      <c r="AO21" s="177">
        <f t="shared" si="8"/>
        <v>1.286713266317685</v>
      </c>
      <c r="AP21" s="175">
        <f t="shared" si="11"/>
        <v>0</v>
      </c>
      <c r="AQ21" s="177">
        <f t="shared" si="12"/>
        <v>0</v>
      </c>
      <c r="AR21" s="178">
        <f t="shared" si="13"/>
        <v>0</v>
      </c>
    </row>
    <row r="22" spans="1:44" ht="80.099999999999994" customHeight="1">
      <c r="C22" s="44" t="s">
        <v>167</v>
      </c>
      <c r="D22" s="142" t="s">
        <v>144</v>
      </c>
      <c r="E22" s="167" t="s">
        <v>10</v>
      </c>
      <c r="F22" s="41" t="s">
        <v>137</v>
      </c>
      <c r="G22" s="36">
        <v>0.04</v>
      </c>
      <c r="H22" s="36">
        <v>0.05</v>
      </c>
      <c r="I22" s="36">
        <v>0.1</v>
      </c>
      <c r="J22" s="36">
        <v>17.32</v>
      </c>
      <c r="K22" s="36">
        <v>17.32</v>
      </c>
      <c r="L22" s="40">
        <f t="shared" si="0"/>
        <v>18.878799999999998</v>
      </c>
      <c r="M22" s="40">
        <f t="shared" si="16"/>
        <v>20.610799999999998</v>
      </c>
      <c r="N22" s="39">
        <v>2871.8</v>
      </c>
      <c r="O22" s="39">
        <f t="shared" si="1"/>
        <v>54216.137839999996</v>
      </c>
      <c r="P22" s="39">
        <f t="shared" si="2"/>
        <v>59190.095439999997</v>
      </c>
      <c r="Q22" s="39">
        <f t="shared" si="3"/>
        <v>19.243664379647541</v>
      </c>
      <c r="R22" s="39">
        <f t="shared" si="4"/>
        <v>21.00913817594548</v>
      </c>
      <c r="S22" s="39">
        <v>3.79</v>
      </c>
      <c r="T22" s="36" t="s">
        <v>9</v>
      </c>
      <c r="U22" s="36" t="s">
        <v>291</v>
      </c>
      <c r="V22" s="39">
        <v>4.1399999999999997</v>
      </c>
      <c r="W22" s="36" t="s">
        <v>8</v>
      </c>
      <c r="X22" s="36" t="s">
        <v>291</v>
      </c>
      <c r="Y22" s="36">
        <f>IF(AND(AA22=Matrica!$A$4,AB22=Matrica!$B$3),Matrica!$B$4,IF(AND(AA22=Matrica!$A$4,AB22=Matrica!$E$3),Matrica!$E$4,IF(AND(AA22=Matrica!$A$4,AB22=Matrica!$H$3),Matrica!$H$4,IF(AND(AA22=Matrica!$A$5,AB22=Matrica!$B$3),Matrica!$B$5,IF(AND(AA22=Matrica!$A$5,AB22=Matrica!$E$3),Matrica!$E$5,IF(AND(AA22=Matrica!$A$5,AB22=Matrica!$H$3),Matrica!$H$5,IF(AND(AA22=Matrica!$A$6,AB22=Matrica!$B$3),Matrica!$B$6,IF(AND(AA22=Matrica!$A$6,AB22=Matrica!$E$3),Matrica!$E$6,IF(AND(AA22=Matrica!$A$6,AB22=Matrica!$H$3),Matrica!$H$6,IF(AND(AA22=Matrica!$A$7,AB22=Matrica!$B$3),Matrica!$B$7,IF(AND(AA22=Matrica!$A$7,AB22=Matrica!$E$3),Matrica!$E$7,IF(AND(AA22=Matrica!$A$7,AB22=Matrica!$H$3),Matrica!$H$7,IF(AND(AA22=Matrica!$A$8,AB22=Matrica!$B$3),Matrica!$B$8,IF(AND(AA22=Matrica!$A$8,AB22=Matrica!$E$3),Matrica!$E$8,IF(AND(AA22=Matrica!$A$8,AB22=Matrica!$H$3),Matrica!$H$8,IF(AND(AA22=Matrica!$A$9,AB22=Matrica!$B$3),Matrica!$B$9,IF(AND(AA22=Matrica!$A$9,AB22=Matrica!$E$3),Matrica!$E$9,IF(AND(AA22=Matrica!$A$9,AB22=Matrica!$H$3),Matrica!$H$9,IF(AND(AA22=Matrica!$A$10,AB22=Matrica!$B$3),Matrica!$B$10,IF(AND(AA22=Matrica!$A$10,AB22=Matrica!$E$3),Matrica!$E$10,IF(AND(AA22=Matrica!$A$10,AB22=Matrica!$H$3),Matrica!$H$10,IF(AND(AA22=Matrica!$A$11,AB22=Matrica!$B$3),Matrica!$B$11,IF(AND(AA22=Matrica!$A$11,AB22=Matrica!$E$3),Matrica!$E$11,IF(AND(AA22=Matrica!$A$11,AB22=Matrica!$H$3),Matrica!$H$11,IF(AND(AA22=Matrica!$A$12,AB22=Matrica!$B$3),Matrica!$B$12,IF(AND(AA22=Matrica!$A$12,AB22=Matrica!$E$3),Matrica!$E$12,IF(AND(AA22=Matrica!$A$12,AB22=Matrica!$H$3),Matrica!$H$12,IF(AND(AA22=Matrica!$A$13,AB22=Matrica!$B$3),Matrica!$B$13,IF(AND(AA22=Matrica!$A$13,AB22=Matrica!$E$3),Matrica!$E$13,IF(AND(AA22=Matrica!$A$13,AB22=Matrica!$H$3),Matrica!$H$13,IF(AND(AA22=Matrica!$A$14,AB22=Matrica!$B$3),Matrica!$B$14,IF(AND(AA22=Matrica!$A$14,AB22=Matrica!$E$3),Matrica!$E$14,IF(AND(AA22=Matrica!$A$14,AB22=Matrica!$H$3),Matrica!$H$14,IF(AND(AA22=Matrica!$A$15,AB22=Matrica!$B$3),Matrica!$B$15,IF(AND(AA22=Matrica!$A$15,AB22=Matrica!$E$3),Matrica!$E$15,IF(AND(AA22=Matrica!$A$15,AB22=Matrica!$H$3),Matrica!$H$15,IF(AND(AA22=Matrica!$A$16,AB22=Matrica!$B$3),Matrica!$B$16,IF(AND(AA22=Matrica!$A$16,AB22=Matrica!$E$3),Matrica!$E$16,IF(AND(AA22=Matrica!$A$16,AB22=Matrica!$H$3),Matrica!$H$16,"")))))))))))))))))))))))))))))))))))))))</f>
        <v>4.13</v>
      </c>
      <c r="Z22" s="36">
        <f>IF(AND(AA22=Matrica!$A$4,AB22=Matrica!$B$3),Matrica!$D$4,IF(AND(AA22=Matrica!$A$4,AB22=Matrica!$E$3),Matrica!$G$4,IF(AND(AA22=Matrica!$A$4,AB22=Matrica!$H$3),Matrica!$J$4,IF(AND(AA22=Matrica!$A$5,AB22=Matrica!$B$3),Matrica!$D$5,IF(AND(AA22=Matrica!$A$5,AB22=Matrica!$E$3),Matrica!$G$5,IF(AND(AA22=Matrica!$A$5,AB22=Matrica!$H$3),Matrica!$J$5,IF(AND(AA22=Matrica!$A$6,AB22=Matrica!$B$3),Matrica!$D$6,IF(AND(AA22=Matrica!$A$6,AB22=Matrica!$E$3),Matrica!$G$6,IF(AND(AA22=Matrica!$A$6,AB22=Matrica!$H$3),Matrica!$J$6,IF(AND(AA22=Matrica!$A$7,AB22=Matrica!$B$3),Matrica!$D$7,IF(AND(AA22=Matrica!$A$7,AB22=Matrica!$E$3),Matrica!$G$7,IF(AND(AA22=Matrica!$A$7,AB22=Matrica!$H$3),Matrica!$J$7,IF(AND(AA22=Matrica!$A$8,AB22=Matrica!$B$3),Matrica!$D$8,IF(AND(AA22=Matrica!$A$8,AB22=Matrica!$E$3),Matrica!$G$8,IF(AND(AA22=Matrica!$A$8,AB22=Matrica!$H$3),Matrica!$J$8,IF(AND(AA22=Matrica!$A$9,AB22=Matrica!$B$3),Matrica!$D$9,IF(AND(AA22=Matrica!$A$9,AB22=Matrica!$E$3),Matrica!$G$9,IF(AND(AA22=Matrica!$A$9,AB22=Matrica!$H$3),Matrica!$J$9,IF(AND(AA22=Matrica!$A$10,AB22=Matrica!$B$3),Matrica!$D$10,IF(AND(AA22=Matrica!$A$10,AB22=Matrica!$E$3),Matrica!$G$10,IF(AND(AA22=Matrica!$A$10,AB22=Matrica!$H$3),Matrica!$J$10,IF(AND(AA22=Matrica!$A$11,AB22=Matrica!$B$3),Matrica!$D$11,IF(AND(AA22=Matrica!$A$11,AB22=Matrica!$E$3),Matrica!$G$11,IF(AND(AA22=Matrica!$A$11,AB22=Matrica!$H$3),Matrica!$J$11,IF(AND(AA22=Matrica!$A$12,AB22=Matrica!$B$3),Matrica!$D$12,IF(AND(AA22=Matrica!$A$12,AB22=Matrica!$E$3),Matrica!$G$12,IF(AND(AA22=Matrica!$A$12,AB22=Matrica!$H$3),Matrica!$J$12,IF(AND(AA22=Matrica!$A$13,AB22=Matrica!$B$3),Matrica!$D$13,IF(AND(AA22=Matrica!$A$13,AB22=Matrica!$E$3),Matrica!$G$13,IF(AND(AA22=Matrica!$A$13,AB22=Matrica!$H$3),Matrica!$J$13,IF(AND(AA22=Matrica!$A$14,AB22=Matrica!$B$3),Matrica!$D$14,IF(AND(AA22=Matrica!$A$14,AB22=Matrica!$E$3),Matrica!$G$14,IF(AND(AA22=Matrica!$A$14,AB22=Matrica!$H$3),Matrica!$J$14,IF(AND(AA22=Matrica!$A$15,AB22=Matrica!$B$3),Matrica!$D$15,IF(AND(AA22=Matrica!$A$15,AB22=Matrica!$E$3),Matrica!$G$15,IF(AND(AA22=Matrica!$A$15,AB22=Matrica!$H$3),Matrica!$J$15,IF(AND(AA22=Matrica!$A$16,AB22=Matrica!$B$3),Matrica!$D$16,IF(AND(AA22=Matrica!$A$16,AB22=Matrica!$E$3),Matrica!$G$16,IF(AND(AA22=Matrica!$A$16,AB22=Matrica!$H$3),Matrica!$J$16,"")))))))))))))))))))))))))))))))))))))))</f>
        <v>4.41</v>
      </c>
      <c r="AA22" s="171" t="s">
        <v>8</v>
      </c>
      <c r="AB22" s="171">
        <v>2</v>
      </c>
      <c r="AC22" s="172">
        <v>4.1500000000000004</v>
      </c>
      <c r="AD22" s="173" t="str">
        <f t="shared" si="5"/>
        <v>ISTI</v>
      </c>
      <c r="AE22" s="173">
        <f t="shared" si="6"/>
        <v>9.4986807387862893</v>
      </c>
      <c r="AF22" s="173">
        <f t="shared" si="7"/>
        <v>2.415458937198231E-3</v>
      </c>
      <c r="AG22" s="174">
        <v>11.7</v>
      </c>
      <c r="AH22" s="181">
        <f>AC21/((P21-P22)/P22+1)</f>
        <v>3.6653353204172876</v>
      </c>
      <c r="AI22" s="175">
        <f t="shared" si="9"/>
        <v>59315.867000000006</v>
      </c>
      <c r="AJ22" s="175">
        <f t="shared" si="10"/>
        <v>0.21248751005562561</v>
      </c>
      <c r="AK22" s="176" t="s">
        <v>8</v>
      </c>
      <c r="AL22" s="176">
        <v>3</v>
      </c>
      <c r="AM22" s="176">
        <v>4.54</v>
      </c>
      <c r="AN22" s="177">
        <f t="shared" si="15"/>
        <v>64890.129199999996</v>
      </c>
      <c r="AO22" s="177">
        <f t="shared" si="8"/>
        <v>9.6300465772656718</v>
      </c>
      <c r="AP22" s="175">
        <f t="shared" si="11"/>
        <v>693995.64390000002</v>
      </c>
      <c r="AQ22" s="177">
        <f t="shared" si="12"/>
        <v>759214.51163999992</v>
      </c>
      <c r="AR22" s="178">
        <f t="shared" si="13"/>
        <v>-65218.8677399999</v>
      </c>
    </row>
    <row r="23" spans="1:44" ht="80.099999999999994" customHeight="1">
      <c r="C23" s="44" t="s">
        <v>169</v>
      </c>
      <c r="D23" s="142" t="s">
        <v>143</v>
      </c>
      <c r="E23" s="167" t="s">
        <v>11</v>
      </c>
      <c r="F23" s="41" t="s">
        <v>137</v>
      </c>
      <c r="G23" s="36">
        <v>0.04</v>
      </c>
      <c r="H23" s="36">
        <v>0.03</v>
      </c>
      <c r="I23" s="36">
        <v>0.1</v>
      </c>
      <c r="J23" s="36">
        <v>14.88</v>
      </c>
      <c r="K23" s="36">
        <v>14.88</v>
      </c>
      <c r="L23" s="40">
        <f t="shared" si="0"/>
        <v>15.921600000000002</v>
      </c>
      <c r="M23" s="40">
        <f t="shared" si="16"/>
        <v>17.409600000000001</v>
      </c>
      <c r="N23" s="39">
        <v>2871.8</v>
      </c>
      <c r="O23" s="39">
        <f t="shared" si="1"/>
        <v>45723.650880000008</v>
      </c>
      <c r="P23" s="39">
        <f t="shared" si="2"/>
        <v>49996.889280000003</v>
      </c>
      <c r="Q23" s="39">
        <f t="shared" si="3"/>
        <v>16.229311544536536</v>
      </c>
      <c r="R23" s="39">
        <f t="shared" si="4"/>
        <v>17.746069632810975</v>
      </c>
      <c r="S23" s="39">
        <v>3.2</v>
      </c>
      <c r="T23" s="36" t="s">
        <v>10</v>
      </c>
      <c r="U23" s="36" t="s">
        <v>291</v>
      </c>
      <c r="V23" s="39">
        <v>3.5</v>
      </c>
      <c r="W23" s="36" t="s">
        <v>9</v>
      </c>
      <c r="X23" s="36" t="s">
        <v>292</v>
      </c>
      <c r="Y23" s="36">
        <f>IF(AND(AA23=Matrica!$A$4,AB23=Matrica!$B$3),Matrica!$B$4,IF(AND(AA23=Matrica!$A$4,AB23=Matrica!$E$3),Matrica!$E$4,IF(AND(AA23=Matrica!$A$4,AB23=Matrica!$H$3),Matrica!$H$4,IF(AND(AA23=Matrica!$A$5,AB23=Matrica!$B$3),Matrica!$B$5,IF(AND(AA23=Matrica!$A$5,AB23=Matrica!$E$3),Matrica!$E$5,IF(AND(AA23=Matrica!$A$5,AB23=Matrica!$H$3),Matrica!$H$5,IF(AND(AA23=Matrica!$A$6,AB23=Matrica!$B$3),Matrica!$B$6,IF(AND(AA23=Matrica!$A$6,AB23=Matrica!$E$3),Matrica!$E$6,IF(AND(AA23=Matrica!$A$6,AB23=Matrica!$H$3),Matrica!$H$6,IF(AND(AA23=Matrica!$A$7,AB23=Matrica!$B$3),Matrica!$B$7,IF(AND(AA23=Matrica!$A$7,AB23=Matrica!$E$3),Matrica!$E$7,IF(AND(AA23=Matrica!$A$7,AB23=Matrica!$H$3),Matrica!$H$7,IF(AND(AA23=Matrica!$A$8,AB23=Matrica!$B$3),Matrica!$B$8,IF(AND(AA23=Matrica!$A$8,AB23=Matrica!$E$3),Matrica!$E$8,IF(AND(AA23=Matrica!$A$8,AB23=Matrica!$H$3),Matrica!$H$8,IF(AND(AA23=Matrica!$A$9,AB23=Matrica!$B$3),Matrica!$B$9,IF(AND(AA23=Matrica!$A$9,AB23=Matrica!$E$3),Matrica!$E$9,IF(AND(AA23=Matrica!$A$9,AB23=Matrica!$H$3),Matrica!$H$9,IF(AND(AA23=Matrica!$A$10,AB23=Matrica!$B$3),Matrica!$B$10,IF(AND(AA23=Matrica!$A$10,AB23=Matrica!$E$3),Matrica!$E$10,IF(AND(AA23=Matrica!$A$10,AB23=Matrica!$H$3),Matrica!$H$10,IF(AND(AA23=Matrica!$A$11,AB23=Matrica!$B$3),Matrica!$B$11,IF(AND(AA23=Matrica!$A$11,AB23=Matrica!$E$3),Matrica!$E$11,IF(AND(AA23=Matrica!$A$11,AB23=Matrica!$H$3),Matrica!$H$11,IF(AND(AA23=Matrica!$A$12,AB23=Matrica!$B$3),Matrica!$B$12,IF(AND(AA23=Matrica!$A$12,AB23=Matrica!$E$3),Matrica!$E$12,IF(AND(AA23=Matrica!$A$12,AB23=Matrica!$H$3),Matrica!$H$12,IF(AND(AA23=Matrica!$A$13,AB23=Matrica!$B$3),Matrica!$B$13,IF(AND(AA23=Matrica!$A$13,AB23=Matrica!$E$3),Matrica!$E$13,IF(AND(AA23=Matrica!$A$13,AB23=Matrica!$H$3),Matrica!$H$13,IF(AND(AA23=Matrica!$A$14,AB23=Matrica!$B$3),Matrica!$B$14,IF(AND(AA23=Matrica!$A$14,AB23=Matrica!$E$3),Matrica!$E$14,IF(AND(AA23=Matrica!$A$14,AB23=Matrica!$H$3),Matrica!$H$14,IF(AND(AA23=Matrica!$A$15,AB23=Matrica!$B$3),Matrica!$B$15,IF(AND(AA23=Matrica!$A$15,AB23=Matrica!$E$3),Matrica!$E$15,IF(AND(AA23=Matrica!$A$15,AB23=Matrica!$H$3),Matrica!$H$15,IF(AND(AA23=Matrica!$A$16,AB23=Matrica!$B$3),Matrica!$B$16,IF(AND(AA23=Matrica!$A$16,AB23=Matrica!$E$3),Matrica!$E$16,IF(AND(AA23=Matrica!$A$16,AB23=Matrica!$H$3),Matrica!$H$16,"")))))))))))))))))))))))))))))))))))))))</f>
        <v>3.34</v>
      </c>
      <c r="Z23" s="36">
        <f>IF(AND(AA23=Matrica!$A$4,AB23=Matrica!$B$3),Matrica!$D$4,IF(AND(AA23=Matrica!$A$4,AB23=Matrica!$E$3),Matrica!$G$4,IF(AND(AA23=Matrica!$A$4,AB23=Matrica!$H$3),Matrica!$J$4,IF(AND(AA23=Matrica!$A$5,AB23=Matrica!$B$3),Matrica!$D$5,IF(AND(AA23=Matrica!$A$5,AB23=Matrica!$E$3),Matrica!$G$5,IF(AND(AA23=Matrica!$A$5,AB23=Matrica!$H$3),Matrica!$J$5,IF(AND(AA23=Matrica!$A$6,AB23=Matrica!$B$3),Matrica!$D$6,IF(AND(AA23=Matrica!$A$6,AB23=Matrica!$E$3),Matrica!$G$6,IF(AND(AA23=Matrica!$A$6,AB23=Matrica!$H$3),Matrica!$J$6,IF(AND(AA23=Matrica!$A$7,AB23=Matrica!$B$3),Matrica!$D$7,IF(AND(AA23=Matrica!$A$7,AB23=Matrica!$E$3),Matrica!$G$7,IF(AND(AA23=Matrica!$A$7,AB23=Matrica!$H$3),Matrica!$J$7,IF(AND(AA23=Matrica!$A$8,AB23=Matrica!$B$3),Matrica!$D$8,IF(AND(AA23=Matrica!$A$8,AB23=Matrica!$E$3),Matrica!$G$8,IF(AND(AA23=Matrica!$A$8,AB23=Matrica!$H$3),Matrica!$J$8,IF(AND(AA23=Matrica!$A$9,AB23=Matrica!$B$3),Matrica!$D$9,IF(AND(AA23=Matrica!$A$9,AB23=Matrica!$E$3),Matrica!$G$9,IF(AND(AA23=Matrica!$A$9,AB23=Matrica!$H$3),Matrica!$J$9,IF(AND(AA23=Matrica!$A$10,AB23=Matrica!$B$3),Matrica!$D$10,IF(AND(AA23=Matrica!$A$10,AB23=Matrica!$E$3),Matrica!$G$10,IF(AND(AA23=Matrica!$A$10,AB23=Matrica!$H$3),Matrica!$J$10,IF(AND(AA23=Matrica!$A$11,AB23=Matrica!$B$3),Matrica!$D$11,IF(AND(AA23=Matrica!$A$11,AB23=Matrica!$E$3),Matrica!$G$11,IF(AND(AA23=Matrica!$A$11,AB23=Matrica!$H$3),Matrica!$J$11,IF(AND(AA23=Matrica!$A$12,AB23=Matrica!$B$3),Matrica!$D$12,IF(AND(AA23=Matrica!$A$12,AB23=Matrica!$E$3),Matrica!$G$12,IF(AND(AA23=Matrica!$A$12,AB23=Matrica!$H$3),Matrica!$J$12,IF(AND(AA23=Matrica!$A$13,AB23=Matrica!$B$3),Matrica!$D$13,IF(AND(AA23=Matrica!$A$13,AB23=Matrica!$E$3),Matrica!$G$13,IF(AND(AA23=Matrica!$A$13,AB23=Matrica!$H$3),Matrica!$J$13,IF(AND(AA23=Matrica!$A$14,AB23=Matrica!$B$3),Matrica!$D$14,IF(AND(AA23=Matrica!$A$14,AB23=Matrica!$E$3),Matrica!$G$14,IF(AND(AA23=Matrica!$A$14,AB23=Matrica!$H$3),Matrica!$J$14,IF(AND(AA23=Matrica!$A$15,AB23=Matrica!$B$3),Matrica!$D$15,IF(AND(AA23=Matrica!$A$15,AB23=Matrica!$E$3),Matrica!$G$15,IF(AND(AA23=Matrica!$A$15,AB23=Matrica!$H$3),Matrica!$J$15,IF(AND(AA23=Matrica!$A$16,AB23=Matrica!$B$3),Matrica!$D$16,IF(AND(AA23=Matrica!$A$16,AB23=Matrica!$E$3),Matrica!$G$16,IF(AND(AA23=Matrica!$A$16,AB23=Matrica!$H$3),Matrica!$J$16,"")))))))))))))))))))))))))))))))))))))))</f>
        <v>3.45</v>
      </c>
      <c r="AA23" s="171" t="s">
        <v>10</v>
      </c>
      <c r="AB23" s="171">
        <v>3</v>
      </c>
      <c r="AC23" s="172">
        <v>3.39</v>
      </c>
      <c r="AD23" s="173" t="str">
        <f t="shared" si="5"/>
        <v>ISTI</v>
      </c>
      <c r="AE23" s="173">
        <f t="shared" si="6"/>
        <v>5.9374999999999982</v>
      </c>
      <c r="AF23" s="173">
        <f t="shared" si="7"/>
        <v>-3.1428571428571396E-2</v>
      </c>
      <c r="AG23" s="174">
        <v>0.45</v>
      </c>
      <c r="AH23" s="136"/>
      <c r="AI23" s="175">
        <f t="shared" si="9"/>
        <v>48453.2022</v>
      </c>
      <c r="AJ23" s="175">
        <f t="shared" si="10"/>
        <v>-3.0875662510817747</v>
      </c>
      <c r="AK23" s="176" t="s">
        <v>9</v>
      </c>
      <c r="AL23" s="176">
        <v>3</v>
      </c>
      <c r="AM23" s="176">
        <v>3.87</v>
      </c>
      <c r="AN23" s="177">
        <f t="shared" si="15"/>
        <v>55313.832600000002</v>
      </c>
      <c r="AO23" s="177">
        <f t="shared" si="8"/>
        <v>10.634548262039401</v>
      </c>
      <c r="AP23" s="175">
        <f t="shared" si="11"/>
        <v>21803.940989999999</v>
      </c>
      <c r="AQ23" s="177">
        <f t="shared" si="12"/>
        <v>24891.22467</v>
      </c>
      <c r="AR23" s="178">
        <f t="shared" si="13"/>
        <v>-3087.2836800000005</v>
      </c>
    </row>
    <row r="24" spans="1:44" ht="80.099999999999994" customHeight="1">
      <c r="C24" s="44" t="s">
        <v>172</v>
      </c>
      <c r="D24" s="142" t="s">
        <v>145</v>
      </c>
      <c r="E24" s="167" t="s">
        <v>10</v>
      </c>
      <c r="F24" s="41" t="s">
        <v>137</v>
      </c>
      <c r="G24" s="36">
        <v>0.04</v>
      </c>
      <c r="H24" s="36">
        <v>0.04</v>
      </c>
      <c r="I24" s="36">
        <v>0.1</v>
      </c>
      <c r="J24" s="36">
        <v>17.32</v>
      </c>
      <c r="K24" s="36">
        <v>17.32</v>
      </c>
      <c r="L24" s="40">
        <f t="shared" si="0"/>
        <v>18.705599999999997</v>
      </c>
      <c r="M24" s="40">
        <f t="shared" si="16"/>
        <v>20.437599999999996</v>
      </c>
      <c r="N24" s="39">
        <v>2871.8</v>
      </c>
      <c r="O24" s="39">
        <f t="shared" si="1"/>
        <v>53718.742079999996</v>
      </c>
      <c r="P24" s="39">
        <f t="shared" si="2"/>
        <v>58692.699679999991</v>
      </c>
      <c r="Q24" s="39">
        <f t="shared" si="3"/>
        <v>19.067117000017745</v>
      </c>
      <c r="R24" s="39">
        <f t="shared" si="4"/>
        <v>20.832590796315685</v>
      </c>
      <c r="S24" s="39">
        <v>3.76</v>
      </c>
      <c r="T24" s="36" t="s">
        <v>9</v>
      </c>
      <c r="U24" s="36" t="s">
        <v>291</v>
      </c>
      <c r="V24" s="39">
        <v>4.1100000000000003</v>
      </c>
      <c r="W24" s="36" t="s">
        <v>8</v>
      </c>
      <c r="X24" s="36" t="s">
        <v>292</v>
      </c>
      <c r="Y24" s="36">
        <f>IF(AND(AA24=Matrica!$A$4,AB24=Matrica!$B$3),Matrica!$B$4,IF(AND(AA24=Matrica!$A$4,AB24=Matrica!$E$3),Matrica!$E$4,IF(AND(AA24=Matrica!$A$4,AB24=Matrica!$H$3),Matrica!$H$4,IF(AND(AA24=Matrica!$A$5,AB24=Matrica!$B$3),Matrica!$B$5,IF(AND(AA24=Matrica!$A$5,AB24=Matrica!$E$3),Matrica!$E$5,IF(AND(AA24=Matrica!$A$5,AB24=Matrica!$H$3),Matrica!$H$5,IF(AND(AA24=Matrica!$A$6,AB24=Matrica!$B$3),Matrica!$B$6,IF(AND(AA24=Matrica!$A$6,AB24=Matrica!$E$3),Matrica!$E$6,IF(AND(AA24=Matrica!$A$6,AB24=Matrica!$H$3),Matrica!$H$6,IF(AND(AA24=Matrica!$A$7,AB24=Matrica!$B$3),Matrica!$B$7,IF(AND(AA24=Matrica!$A$7,AB24=Matrica!$E$3),Matrica!$E$7,IF(AND(AA24=Matrica!$A$7,AB24=Matrica!$H$3),Matrica!$H$7,IF(AND(AA24=Matrica!$A$8,AB24=Matrica!$B$3),Matrica!$B$8,IF(AND(AA24=Matrica!$A$8,AB24=Matrica!$E$3),Matrica!$E$8,IF(AND(AA24=Matrica!$A$8,AB24=Matrica!$H$3),Matrica!$H$8,IF(AND(AA24=Matrica!$A$9,AB24=Matrica!$B$3),Matrica!$B$9,IF(AND(AA24=Matrica!$A$9,AB24=Matrica!$E$3),Matrica!$E$9,IF(AND(AA24=Matrica!$A$9,AB24=Matrica!$H$3),Matrica!$H$9,IF(AND(AA24=Matrica!$A$10,AB24=Matrica!$B$3),Matrica!$B$10,IF(AND(AA24=Matrica!$A$10,AB24=Matrica!$E$3),Matrica!$E$10,IF(AND(AA24=Matrica!$A$10,AB24=Matrica!$H$3),Matrica!$H$10,IF(AND(AA24=Matrica!$A$11,AB24=Matrica!$B$3),Matrica!$B$11,IF(AND(AA24=Matrica!$A$11,AB24=Matrica!$E$3),Matrica!$E$11,IF(AND(AA24=Matrica!$A$11,AB24=Matrica!$H$3),Matrica!$H$11,IF(AND(AA24=Matrica!$A$12,AB24=Matrica!$B$3),Matrica!$B$12,IF(AND(AA24=Matrica!$A$12,AB24=Matrica!$E$3),Matrica!$E$12,IF(AND(AA24=Matrica!$A$12,AB24=Matrica!$H$3),Matrica!$H$12,IF(AND(AA24=Matrica!$A$13,AB24=Matrica!$B$3),Matrica!$B$13,IF(AND(AA24=Matrica!$A$13,AB24=Matrica!$E$3),Matrica!$E$13,IF(AND(AA24=Matrica!$A$13,AB24=Matrica!$H$3),Matrica!$H$13,IF(AND(AA24=Matrica!$A$14,AB24=Matrica!$B$3),Matrica!$B$14,IF(AND(AA24=Matrica!$A$14,AB24=Matrica!$E$3),Matrica!$E$14,IF(AND(AA24=Matrica!$A$14,AB24=Matrica!$H$3),Matrica!$H$14,IF(AND(AA24=Matrica!$A$15,AB24=Matrica!$B$3),Matrica!$B$15,IF(AND(AA24=Matrica!$A$15,AB24=Matrica!$E$3),Matrica!$E$15,IF(AND(AA24=Matrica!$A$15,AB24=Matrica!$H$3),Matrica!$H$15,IF(AND(AA24=Matrica!$A$16,AB24=Matrica!$B$3),Matrica!$B$16,IF(AND(AA24=Matrica!$A$16,AB24=Matrica!$E$3),Matrica!$E$16,IF(AND(AA24=Matrica!$A$16,AB24=Matrica!$H$3),Matrica!$H$16,"")))))))))))))))))))))))))))))))))))))))</f>
        <v>4.13</v>
      </c>
      <c r="Z24" s="36">
        <f>IF(AND(AA24=Matrica!$A$4,AB24=Matrica!$B$3),Matrica!$D$4,IF(AND(AA24=Matrica!$A$4,AB24=Matrica!$E$3),Matrica!$G$4,IF(AND(AA24=Matrica!$A$4,AB24=Matrica!$H$3),Matrica!$J$4,IF(AND(AA24=Matrica!$A$5,AB24=Matrica!$B$3),Matrica!$D$5,IF(AND(AA24=Matrica!$A$5,AB24=Matrica!$E$3),Matrica!$G$5,IF(AND(AA24=Matrica!$A$5,AB24=Matrica!$H$3),Matrica!$J$5,IF(AND(AA24=Matrica!$A$6,AB24=Matrica!$B$3),Matrica!$D$6,IF(AND(AA24=Matrica!$A$6,AB24=Matrica!$E$3),Matrica!$G$6,IF(AND(AA24=Matrica!$A$6,AB24=Matrica!$H$3),Matrica!$J$6,IF(AND(AA24=Matrica!$A$7,AB24=Matrica!$B$3),Matrica!$D$7,IF(AND(AA24=Matrica!$A$7,AB24=Matrica!$E$3),Matrica!$G$7,IF(AND(AA24=Matrica!$A$7,AB24=Matrica!$H$3),Matrica!$J$7,IF(AND(AA24=Matrica!$A$8,AB24=Matrica!$B$3),Matrica!$D$8,IF(AND(AA24=Matrica!$A$8,AB24=Matrica!$E$3),Matrica!$G$8,IF(AND(AA24=Matrica!$A$8,AB24=Matrica!$H$3),Matrica!$J$8,IF(AND(AA24=Matrica!$A$9,AB24=Matrica!$B$3),Matrica!$D$9,IF(AND(AA24=Matrica!$A$9,AB24=Matrica!$E$3),Matrica!$G$9,IF(AND(AA24=Matrica!$A$9,AB24=Matrica!$H$3),Matrica!$J$9,IF(AND(AA24=Matrica!$A$10,AB24=Matrica!$B$3),Matrica!$D$10,IF(AND(AA24=Matrica!$A$10,AB24=Matrica!$E$3),Matrica!$G$10,IF(AND(AA24=Matrica!$A$10,AB24=Matrica!$H$3),Matrica!$J$10,IF(AND(AA24=Matrica!$A$11,AB24=Matrica!$B$3),Matrica!$D$11,IF(AND(AA24=Matrica!$A$11,AB24=Matrica!$E$3),Matrica!$G$11,IF(AND(AA24=Matrica!$A$11,AB24=Matrica!$H$3),Matrica!$J$11,IF(AND(AA24=Matrica!$A$12,AB24=Matrica!$B$3),Matrica!$D$12,IF(AND(AA24=Matrica!$A$12,AB24=Matrica!$E$3),Matrica!$G$12,IF(AND(AA24=Matrica!$A$12,AB24=Matrica!$H$3),Matrica!$J$12,IF(AND(AA24=Matrica!$A$13,AB24=Matrica!$B$3),Matrica!$D$13,IF(AND(AA24=Matrica!$A$13,AB24=Matrica!$E$3),Matrica!$G$13,IF(AND(AA24=Matrica!$A$13,AB24=Matrica!$H$3),Matrica!$J$13,IF(AND(AA24=Matrica!$A$14,AB24=Matrica!$B$3),Matrica!$D$14,IF(AND(AA24=Matrica!$A$14,AB24=Matrica!$E$3),Matrica!$G$14,IF(AND(AA24=Matrica!$A$14,AB24=Matrica!$H$3),Matrica!$J$14,IF(AND(AA24=Matrica!$A$15,AB24=Matrica!$B$3),Matrica!$D$15,IF(AND(AA24=Matrica!$A$15,AB24=Matrica!$E$3),Matrica!$G$15,IF(AND(AA24=Matrica!$A$15,AB24=Matrica!$H$3),Matrica!$J$15,IF(AND(AA24=Matrica!$A$16,AB24=Matrica!$B$3),Matrica!$D$16,IF(AND(AA24=Matrica!$A$16,AB24=Matrica!$E$3),Matrica!$G$16,IF(AND(AA24=Matrica!$A$16,AB24=Matrica!$H$3),Matrica!$J$16,"")))))))))))))))))))))))))))))))))))))))</f>
        <v>4.41</v>
      </c>
      <c r="AA24" s="171" t="s">
        <v>8</v>
      </c>
      <c r="AB24" s="171">
        <v>2</v>
      </c>
      <c r="AC24" s="172">
        <v>4.09</v>
      </c>
      <c r="AD24" s="173" t="str">
        <f t="shared" si="5"/>
        <v>RAST</v>
      </c>
      <c r="AE24" s="173">
        <f t="shared" si="6"/>
        <v>8.7765957446808542</v>
      </c>
      <c r="AF24" s="173">
        <f t="shared" si="7"/>
        <v>-4.8661800486619125E-3</v>
      </c>
      <c r="AG24" s="174">
        <v>26.2</v>
      </c>
      <c r="AH24" s="136"/>
      <c r="AI24" s="175">
        <f t="shared" si="9"/>
        <v>58458.288199999995</v>
      </c>
      <c r="AJ24" s="175">
        <f t="shared" si="10"/>
        <v>-0.39938779657101575</v>
      </c>
      <c r="AK24" s="176" t="s">
        <v>8</v>
      </c>
      <c r="AL24" s="176">
        <v>4</v>
      </c>
      <c r="AM24" s="176">
        <v>4.58</v>
      </c>
      <c r="AN24" s="177">
        <f t="shared" si="15"/>
        <v>65461.848400000003</v>
      </c>
      <c r="AO24" s="177">
        <f t="shared" si="8"/>
        <v>11.533203885502408</v>
      </c>
      <c r="AP24" s="175">
        <f t="shared" si="11"/>
        <v>1531607.1508399998</v>
      </c>
      <c r="AQ24" s="177">
        <f t="shared" si="12"/>
        <v>1715100.42808</v>
      </c>
      <c r="AR24" s="178">
        <f t="shared" si="13"/>
        <v>-183493.2772400002</v>
      </c>
    </row>
    <row r="25" spans="1:44" ht="80.099999999999994" customHeight="1">
      <c r="C25" s="44" t="s">
        <v>299</v>
      </c>
      <c r="D25" s="142" t="s">
        <v>144</v>
      </c>
      <c r="E25" s="167" t="s">
        <v>11</v>
      </c>
      <c r="F25" s="41" t="s">
        <v>137</v>
      </c>
      <c r="G25" s="36">
        <v>0.04</v>
      </c>
      <c r="H25" s="36">
        <v>0.05</v>
      </c>
      <c r="I25" s="36">
        <v>0.1</v>
      </c>
      <c r="J25" s="36">
        <v>14.88</v>
      </c>
      <c r="K25" s="36">
        <v>14.88</v>
      </c>
      <c r="L25" s="40">
        <f t="shared" si="0"/>
        <v>16.219200000000001</v>
      </c>
      <c r="M25" s="40">
        <f t="shared" si="16"/>
        <v>17.7072</v>
      </c>
      <c r="N25" s="39">
        <v>2871.8</v>
      </c>
      <c r="O25" s="39">
        <f t="shared" si="1"/>
        <v>46578.298560000003</v>
      </c>
      <c r="P25" s="39">
        <f t="shared" si="2"/>
        <v>50851.536960000005</v>
      </c>
      <c r="Q25" s="39">
        <f t="shared" si="3"/>
        <v>16.532663162191422</v>
      </c>
      <c r="R25" s="39">
        <f t="shared" si="4"/>
        <v>18.049421250465866</v>
      </c>
      <c r="S25" s="39">
        <v>3.26</v>
      </c>
      <c r="T25" s="36" t="s">
        <v>10</v>
      </c>
      <c r="U25" s="36" t="s">
        <v>291</v>
      </c>
      <c r="V25" s="39">
        <v>3.56</v>
      </c>
      <c r="W25" s="36" t="s">
        <v>9</v>
      </c>
      <c r="X25" s="36" t="s">
        <v>292</v>
      </c>
      <c r="Y25" s="36">
        <f>IF(AND(AA25=Matrica!$A$4,AB25=Matrica!$B$3),Matrica!$B$4,IF(AND(AA25=Matrica!$A$4,AB25=Matrica!$E$3),Matrica!$E$4,IF(AND(AA25=Matrica!$A$4,AB25=Matrica!$H$3),Matrica!$H$4,IF(AND(AA25=Matrica!$A$5,AB25=Matrica!$B$3),Matrica!$B$5,IF(AND(AA25=Matrica!$A$5,AB25=Matrica!$E$3),Matrica!$E$5,IF(AND(AA25=Matrica!$A$5,AB25=Matrica!$H$3),Matrica!$H$5,IF(AND(AA25=Matrica!$A$6,AB25=Matrica!$B$3),Matrica!$B$6,IF(AND(AA25=Matrica!$A$6,AB25=Matrica!$E$3),Matrica!$E$6,IF(AND(AA25=Matrica!$A$6,AB25=Matrica!$H$3),Matrica!$H$6,IF(AND(AA25=Matrica!$A$7,AB25=Matrica!$B$3),Matrica!$B$7,IF(AND(AA25=Matrica!$A$7,AB25=Matrica!$E$3),Matrica!$E$7,IF(AND(AA25=Matrica!$A$7,AB25=Matrica!$H$3),Matrica!$H$7,IF(AND(AA25=Matrica!$A$8,AB25=Matrica!$B$3),Matrica!$B$8,IF(AND(AA25=Matrica!$A$8,AB25=Matrica!$E$3),Matrica!$E$8,IF(AND(AA25=Matrica!$A$8,AB25=Matrica!$H$3),Matrica!$H$8,IF(AND(AA25=Matrica!$A$9,AB25=Matrica!$B$3),Matrica!$B$9,IF(AND(AA25=Matrica!$A$9,AB25=Matrica!$E$3),Matrica!$E$9,IF(AND(AA25=Matrica!$A$9,AB25=Matrica!$H$3),Matrica!$H$9,IF(AND(AA25=Matrica!$A$10,AB25=Matrica!$B$3),Matrica!$B$10,IF(AND(AA25=Matrica!$A$10,AB25=Matrica!$E$3),Matrica!$E$10,IF(AND(AA25=Matrica!$A$10,AB25=Matrica!$H$3),Matrica!$H$10,IF(AND(AA25=Matrica!$A$11,AB25=Matrica!$B$3),Matrica!$B$11,IF(AND(AA25=Matrica!$A$11,AB25=Matrica!$E$3),Matrica!$E$11,IF(AND(AA25=Matrica!$A$11,AB25=Matrica!$H$3),Matrica!$H$11,IF(AND(AA25=Matrica!$A$12,AB25=Matrica!$B$3),Matrica!$B$12,IF(AND(AA25=Matrica!$A$12,AB25=Matrica!$E$3),Matrica!$E$12,IF(AND(AA25=Matrica!$A$12,AB25=Matrica!$H$3),Matrica!$H$12,IF(AND(AA25=Matrica!$A$13,AB25=Matrica!$B$3),Matrica!$B$13,IF(AND(AA25=Matrica!$A$13,AB25=Matrica!$E$3),Matrica!$E$13,IF(AND(AA25=Matrica!$A$13,AB25=Matrica!$H$3),Matrica!$H$13,IF(AND(AA25=Matrica!$A$14,AB25=Matrica!$B$3),Matrica!$B$14,IF(AND(AA25=Matrica!$A$14,AB25=Matrica!$E$3),Matrica!$E$14,IF(AND(AA25=Matrica!$A$14,AB25=Matrica!$H$3),Matrica!$H$14,IF(AND(AA25=Matrica!$A$15,AB25=Matrica!$B$3),Matrica!$B$15,IF(AND(AA25=Matrica!$A$15,AB25=Matrica!$E$3),Matrica!$E$15,IF(AND(AA25=Matrica!$A$15,AB25=Matrica!$H$3),Matrica!$H$15,IF(AND(AA25=Matrica!$A$16,AB25=Matrica!$B$3),Matrica!$B$16,IF(AND(AA25=Matrica!$A$16,AB25=Matrica!$E$3),Matrica!$E$16,IF(AND(AA25=Matrica!$A$16,AB25=Matrica!$H$3),Matrica!$H$16,"")))))))))))))))))))))))))))))))))))))))</f>
        <v>3.34</v>
      </c>
      <c r="Z25" s="36">
        <f>IF(AND(AA25=Matrica!$A$4,AB25=Matrica!$B$3),Matrica!$D$4,IF(AND(AA25=Matrica!$A$4,AB25=Matrica!$E$3),Matrica!$G$4,IF(AND(AA25=Matrica!$A$4,AB25=Matrica!$H$3),Matrica!$J$4,IF(AND(AA25=Matrica!$A$5,AB25=Matrica!$B$3),Matrica!$D$5,IF(AND(AA25=Matrica!$A$5,AB25=Matrica!$E$3),Matrica!$G$5,IF(AND(AA25=Matrica!$A$5,AB25=Matrica!$H$3),Matrica!$J$5,IF(AND(AA25=Matrica!$A$6,AB25=Matrica!$B$3),Matrica!$D$6,IF(AND(AA25=Matrica!$A$6,AB25=Matrica!$E$3),Matrica!$G$6,IF(AND(AA25=Matrica!$A$6,AB25=Matrica!$H$3),Matrica!$J$6,IF(AND(AA25=Matrica!$A$7,AB25=Matrica!$B$3),Matrica!$D$7,IF(AND(AA25=Matrica!$A$7,AB25=Matrica!$E$3),Matrica!$G$7,IF(AND(AA25=Matrica!$A$7,AB25=Matrica!$H$3),Matrica!$J$7,IF(AND(AA25=Matrica!$A$8,AB25=Matrica!$B$3),Matrica!$D$8,IF(AND(AA25=Matrica!$A$8,AB25=Matrica!$E$3),Matrica!$G$8,IF(AND(AA25=Matrica!$A$8,AB25=Matrica!$H$3),Matrica!$J$8,IF(AND(AA25=Matrica!$A$9,AB25=Matrica!$B$3),Matrica!$D$9,IF(AND(AA25=Matrica!$A$9,AB25=Matrica!$E$3),Matrica!$G$9,IF(AND(AA25=Matrica!$A$9,AB25=Matrica!$H$3),Matrica!$J$9,IF(AND(AA25=Matrica!$A$10,AB25=Matrica!$B$3),Matrica!$D$10,IF(AND(AA25=Matrica!$A$10,AB25=Matrica!$E$3),Matrica!$G$10,IF(AND(AA25=Matrica!$A$10,AB25=Matrica!$H$3),Matrica!$J$10,IF(AND(AA25=Matrica!$A$11,AB25=Matrica!$B$3),Matrica!$D$11,IF(AND(AA25=Matrica!$A$11,AB25=Matrica!$E$3),Matrica!$G$11,IF(AND(AA25=Matrica!$A$11,AB25=Matrica!$H$3),Matrica!$J$11,IF(AND(AA25=Matrica!$A$12,AB25=Matrica!$B$3),Matrica!$D$12,IF(AND(AA25=Matrica!$A$12,AB25=Matrica!$E$3),Matrica!$G$12,IF(AND(AA25=Matrica!$A$12,AB25=Matrica!$H$3),Matrica!$J$12,IF(AND(AA25=Matrica!$A$13,AB25=Matrica!$B$3),Matrica!$D$13,IF(AND(AA25=Matrica!$A$13,AB25=Matrica!$E$3),Matrica!$G$13,IF(AND(AA25=Matrica!$A$13,AB25=Matrica!$H$3),Matrica!$J$13,IF(AND(AA25=Matrica!$A$14,AB25=Matrica!$B$3),Matrica!$D$14,IF(AND(AA25=Matrica!$A$14,AB25=Matrica!$E$3),Matrica!$G$14,IF(AND(AA25=Matrica!$A$14,AB25=Matrica!$H$3),Matrica!$J$14,IF(AND(AA25=Matrica!$A$15,AB25=Matrica!$B$3),Matrica!$D$15,IF(AND(AA25=Matrica!$A$15,AB25=Matrica!$E$3),Matrica!$G$15,IF(AND(AA25=Matrica!$A$15,AB25=Matrica!$H$3),Matrica!$J$15,IF(AND(AA25=Matrica!$A$16,AB25=Matrica!$B$3),Matrica!$D$16,IF(AND(AA25=Matrica!$A$16,AB25=Matrica!$E$3),Matrica!$G$16,IF(AND(AA25=Matrica!$A$16,AB25=Matrica!$H$3),Matrica!$J$16,"")))))))))))))))))))))))))))))))))))))))</f>
        <v>3.45</v>
      </c>
      <c r="AA25" s="171" t="s">
        <v>10</v>
      </c>
      <c r="AB25" s="171">
        <v>3</v>
      </c>
      <c r="AC25" s="172">
        <v>3.43</v>
      </c>
      <c r="AD25" s="173" t="str">
        <f t="shared" si="5"/>
        <v>ISTI</v>
      </c>
      <c r="AE25" s="173">
        <f t="shared" si="6"/>
        <v>5.2147239263803797</v>
      </c>
      <c r="AF25" s="173">
        <f t="shared" si="7"/>
        <v>-3.6516853932584241E-2</v>
      </c>
      <c r="AG25" s="174">
        <v>1</v>
      </c>
      <c r="AH25" s="136"/>
      <c r="AI25" s="175">
        <f t="shared" si="9"/>
        <v>49024.921399999999</v>
      </c>
      <c r="AJ25" s="175">
        <f t="shared" si="10"/>
        <v>-3.5920557552406529</v>
      </c>
      <c r="AK25" s="176" t="s">
        <v>9</v>
      </c>
      <c r="AL25" s="176">
        <v>3</v>
      </c>
      <c r="AM25" s="176">
        <v>3.94</v>
      </c>
      <c r="AN25" s="177">
        <f t="shared" si="15"/>
        <v>56314.341199999995</v>
      </c>
      <c r="AO25" s="177">
        <f t="shared" si="8"/>
        <v>10.742653155787707</v>
      </c>
      <c r="AP25" s="175">
        <f t="shared" si="11"/>
        <v>49024.921399999999</v>
      </c>
      <c r="AQ25" s="177">
        <f t="shared" si="12"/>
        <v>56314.341199999995</v>
      </c>
      <c r="AR25" s="178">
        <f t="shared" si="13"/>
        <v>-7289.419799999996</v>
      </c>
    </row>
    <row r="26" spans="1:44" ht="80.099999999999994" customHeight="1">
      <c r="C26" s="44" t="s">
        <v>172</v>
      </c>
      <c r="D26" s="142" t="s">
        <v>141</v>
      </c>
      <c r="E26" s="167" t="s">
        <v>10</v>
      </c>
      <c r="F26" s="41" t="s">
        <v>137</v>
      </c>
      <c r="G26" s="37"/>
      <c r="H26" s="37"/>
      <c r="I26" s="37"/>
      <c r="J26" s="37"/>
      <c r="K26" s="37"/>
      <c r="L26" s="38"/>
      <c r="M26" s="38"/>
      <c r="N26" s="42"/>
      <c r="O26" s="39">
        <f t="shared" si="1"/>
        <v>0</v>
      </c>
      <c r="P26" s="39" t="str">
        <f t="shared" si="2"/>
        <v/>
      </c>
      <c r="Q26" s="42"/>
      <c r="R26" s="42"/>
      <c r="S26" s="42">
        <v>3.62</v>
      </c>
      <c r="T26" s="37" t="s">
        <v>9</v>
      </c>
      <c r="U26" s="37">
        <v>2</v>
      </c>
      <c r="V26" s="42">
        <v>3.97</v>
      </c>
      <c r="W26" s="37" t="s">
        <v>8</v>
      </c>
      <c r="X26" s="37">
        <v>1</v>
      </c>
      <c r="Y26" s="37">
        <f>IF(AND(AA26=Matrica!$A$4,AB26=Matrica!$B$3),Matrica!$B$4,IF(AND(AA26=Matrica!$A$4,AB26=Matrica!$E$3),Matrica!$E$4,IF(AND(AA26=Matrica!$A$4,AB26=Matrica!$H$3),Matrica!$H$4,IF(AND(AA26=Matrica!$A$5,AB26=Matrica!$B$3),Matrica!$B$5,IF(AND(AA26=Matrica!$A$5,AB26=Matrica!$E$3),Matrica!$E$5,IF(AND(AA26=Matrica!$A$5,AB26=Matrica!$H$3),Matrica!$H$5,IF(AND(AA26=Matrica!$A$6,AB26=Matrica!$B$3),Matrica!$B$6,IF(AND(AA26=Matrica!$A$6,AB26=Matrica!$E$3),Matrica!$E$6,IF(AND(AA26=Matrica!$A$6,AB26=Matrica!$H$3),Matrica!$H$6,IF(AND(AA26=Matrica!$A$7,AB26=Matrica!$B$3),Matrica!$B$7,IF(AND(AA26=Matrica!$A$7,AB26=Matrica!$E$3),Matrica!$E$7,IF(AND(AA26=Matrica!$A$7,AB26=Matrica!$H$3),Matrica!$H$7,IF(AND(AA26=Matrica!$A$8,AB26=Matrica!$B$3),Matrica!$B$8,IF(AND(AA26=Matrica!$A$8,AB26=Matrica!$E$3),Matrica!$E$8,IF(AND(AA26=Matrica!$A$8,AB26=Matrica!$H$3),Matrica!$H$8,IF(AND(AA26=Matrica!$A$9,AB26=Matrica!$B$3),Matrica!$B$9,IF(AND(AA26=Matrica!$A$9,AB26=Matrica!$E$3),Matrica!$E$9,IF(AND(AA26=Matrica!$A$9,AB26=Matrica!$H$3),Matrica!$H$9,IF(AND(AA26=Matrica!$A$10,AB26=Matrica!$B$3),Matrica!$B$10,IF(AND(AA26=Matrica!$A$10,AB26=Matrica!$E$3),Matrica!$E$10,IF(AND(AA26=Matrica!$A$10,AB26=Matrica!$H$3),Matrica!$H$10,IF(AND(AA26=Matrica!$A$11,AB26=Matrica!$B$3),Matrica!$B$11,IF(AND(AA26=Matrica!$A$11,AB26=Matrica!$E$3),Matrica!$E$11,IF(AND(AA26=Matrica!$A$11,AB26=Matrica!$H$3),Matrica!$H$11,IF(AND(AA26=Matrica!$A$12,AB26=Matrica!$B$3),Matrica!$B$12,IF(AND(AA26=Matrica!$A$12,AB26=Matrica!$E$3),Matrica!$E$12,IF(AND(AA26=Matrica!$A$12,AB26=Matrica!$H$3),Matrica!$H$12,IF(AND(AA26=Matrica!$A$13,AB26=Matrica!$B$3),Matrica!$B$13,IF(AND(AA26=Matrica!$A$13,AB26=Matrica!$E$3),Matrica!$E$13,IF(AND(AA26=Matrica!$A$13,AB26=Matrica!$H$3),Matrica!$H$13,IF(AND(AA26=Matrica!$A$14,AB26=Matrica!$B$3),Matrica!$B$14,IF(AND(AA26=Matrica!$A$14,AB26=Matrica!$E$3),Matrica!$E$14,IF(AND(AA26=Matrica!$A$14,AB26=Matrica!$H$3),Matrica!$H$14,IF(AND(AA26=Matrica!$A$15,AB26=Matrica!$B$3),Matrica!$B$15,IF(AND(AA26=Matrica!$A$15,AB26=Matrica!$E$3),Matrica!$E$15,IF(AND(AA26=Matrica!$A$15,AB26=Matrica!$H$3),Matrica!$H$15,IF(AND(AA26=Matrica!$A$16,AB26=Matrica!$B$3),Matrica!$B$16,IF(AND(AA26=Matrica!$A$16,AB26=Matrica!$E$3),Matrica!$E$16,IF(AND(AA26=Matrica!$A$16,AB26=Matrica!$H$3),Matrica!$H$16,"")))))))))))))))))))))))))))))))))))))))</f>
        <v>3.86</v>
      </c>
      <c r="Z26" s="37">
        <f>IF(AND(AA26=Matrica!$A$4,AB26=Matrica!$B$3),Matrica!$D$4,IF(AND(AA26=Matrica!$A$4,AB26=Matrica!$E$3),Matrica!$G$4,IF(AND(AA26=Matrica!$A$4,AB26=Matrica!$H$3),Matrica!$J$4,IF(AND(AA26=Matrica!$A$5,AB26=Matrica!$B$3),Matrica!$D$5,IF(AND(AA26=Matrica!$A$5,AB26=Matrica!$E$3),Matrica!$G$5,IF(AND(AA26=Matrica!$A$5,AB26=Matrica!$H$3),Matrica!$J$5,IF(AND(AA26=Matrica!$A$6,AB26=Matrica!$B$3),Matrica!$D$6,IF(AND(AA26=Matrica!$A$6,AB26=Matrica!$E$3),Matrica!$G$6,IF(AND(AA26=Matrica!$A$6,AB26=Matrica!$H$3),Matrica!$J$6,IF(AND(AA26=Matrica!$A$7,AB26=Matrica!$B$3),Matrica!$D$7,IF(AND(AA26=Matrica!$A$7,AB26=Matrica!$E$3),Matrica!$G$7,IF(AND(AA26=Matrica!$A$7,AB26=Matrica!$H$3),Matrica!$J$7,IF(AND(AA26=Matrica!$A$8,AB26=Matrica!$B$3),Matrica!$D$8,IF(AND(AA26=Matrica!$A$8,AB26=Matrica!$E$3),Matrica!$G$8,IF(AND(AA26=Matrica!$A$8,AB26=Matrica!$H$3),Matrica!$J$8,IF(AND(AA26=Matrica!$A$9,AB26=Matrica!$B$3),Matrica!$D$9,IF(AND(AA26=Matrica!$A$9,AB26=Matrica!$E$3),Matrica!$G$9,IF(AND(AA26=Matrica!$A$9,AB26=Matrica!$H$3),Matrica!$J$9,IF(AND(AA26=Matrica!$A$10,AB26=Matrica!$B$3),Matrica!$D$10,IF(AND(AA26=Matrica!$A$10,AB26=Matrica!$E$3),Matrica!$G$10,IF(AND(AA26=Matrica!$A$10,AB26=Matrica!$H$3),Matrica!$J$10,IF(AND(AA26=Matrica!$A$11,AB26=Matrica!$B$3),Matrica!$D$11,IF(AND(AA26=Matrica!$A$11,AB26=Matrica!$E$3),Matrica!$G$11,IF(AND(AA26=Matrica!$A$11,AB26=Matrica!$H$3),Matrica!$J$11,IF(AND(AA26=Matrica!$A$12,AB26=Matrica!$B$3),Matrica!$D$12,IF(AND(AA26=Matrica!$A$12,AB26=Matrica!$E$3),Matrica!$G$12,IF(AND(AA26=Matrica!$A$12,AB26=Matrica!$H$3),Matrica!$J$12,IF(AND(AA26=Matrica!$A$13,AB26=Matrica!$B$3),Matrica!$D$13,IF(AND(AA26=Matrica!$A$13,AB26=Matrica!$E$3),Matrica!$G$13,IF(AND(AA26=Matrica!$A$13,AB26=Matrica!$H$3),Matrica!$J$13,IF(AND(AA26=Matrica!$A$14,AB26=Matrica!$B$3),Matrica!$D$14,IF(AND(AA26=Matrica!$A$14,AB26=Matrica!$E$3),Matrica!$G$14,IF(AND(AA26=Matrica!$A$14,AB26=Matrica!$H$3),Matrica!$J$14,IF(AND(AA26=Matrica!$A$15,AB26=Matrica!$B$3),Matrica!$D$15,IF(AND(AA26=Matrica!$A$15,AB26=Matrica!$E$3),Matrica!$G$15,IF(AND(AA26=Matrica!$A$15,AB26=Matrica!$H$3),Matrica!$J$15,IF(AND(AA26=Matrica!$A$16,AB26=Matrica!$B$3),Matrica!$D$16,IF(AND(AA26=Matrica!$A$16,AB26=Matrica!$E$3),Matrica!$G$16,IF(AND(AA26=Matrica!$A$16,AB26=Matrica!$H$3),Matrica!$J$16,"")))))))))))))))))))))))))))))))))))))))</f>
        <v>4.12</v>
      </c>
      <c r="AA26" s="182" t="s">
        <v>8</v>
      </c>
      <c r="AB26" s="182">
        <v>1</v>
      </c>
      <c r="AC26" s="172">
        <v>4.07</v>
      </c>
      <c r="AD26" s="173" t="str">
        <f t="shared" si="5"/>
        <v>ISTI</v>
      </c>
      <c r="AE26" s="173">
        <f t="shared" si="6"/>
        <v>12.430939226519341</v>
      </c>
      <c r="AF26" s="173">
        <f t="shared" si="7"/>
        <v>2.5188916876574329E-2</v>
      </c>
      <c r="AG26" s="174"/>
      <c r="AH26" s="181" t="e">
        <f>AC25/((P25-P26)/P26+1)</f>
        <v>#VALUE!</v>
      </c>
      <c r="AI26" s="175">
        <f t="shared" si="9"/>
        <v>58172.428599999999</v>
      </c>
      <c r="AJ26" s="175" t="e">
        <f t="shared" si="10"/>
        <v>#VALUE!</v>
      </c>
      <c r="AK26" s="176" t="s">
        <v>8</v>
      </c>
      <c r="AL26" s="176">
        <v>3</v>
      </c>
      <c r="AM26" s="176">
        <v>4.53</v>
      </c>
      <c r="AN26" s="177">
        <f t="shared" si="15"/>
        <v>64747.199400000005</v>
      </c>
      <c r="AO26" s="177" t="e">
        <f t="shared" si="8"/>
        <v>#VALUE!</v>
      </c>
      <c r="AP26" s="175">
        <f t="shared" si="11"/>
        <v>0</v>
      </c>
      <c r="AQ26" s="177">
        <f t="shared" si="12"/>
        <v>0</v>
      </c>
      <c r="AR26" s="178">
        <f t="shared" si="13"/>
        <v>0</v>
      </c>
    </row>
    <row r="27" spans="1:44" ht="80.099999999999994" customHeight="1">
      <c r="A27" s="43"/>
      <c r="B27" s="43"/>
      <c r="C27" s="44" t="s">
        <v>174</v>
      </c>
      <c r="D27" s="142" t="s">
        <v>141</v>
      </c>
      <c r="E27" s="167" t="s">
        <v>11</v>
      </c>
      <c r="F27" s="41" t="s">
        <v>137</v>
      </c>
      <c r="G27" s="37"/>
      <c r="H27" s="37"/>
      <c r="I27" s="37"/>
      <c r="J27" s="37"/>
      <c r="K27" s="37"/>
      <c r="L27" s="38"/>
      <c r="M27" s="38"/>
      <c r="N27" s="42"/>
      <c r="O27" s="39">
        <f t="shared" si="1"/>
        <v>0</v>
      </c>
      <c r="P27" s="39" t="str">
        <f t="shared" si="2"/>
        <v/>
      </c>
      <c r="Q27" s="42"/>
      <c r="R27" s="42"/>
      <c r="S27" s="42">
        <v>3.11</v>
      </c>
      <c r="T27" s="37" t="s">
        <v>10</v>
      </c>
      <c r="U27" s="37">
        <v>1</v>
      </c>
      <c r="V27" s="42">
        <v>3.41</v>
      </c>
      <c r="W27" s="37" t="s">
        <v>9</v>
      </c>
      <c r="X27" s="37">
        <v>1</v>
      </c>
      <c r="Y27" s="37">
        <f>IF(AND(AA27=Matrica!$A$4,AB27=Matrica!$B$3),Matrica!$B$4,IF(AND(AA27=Matrica!$A$4,AB27=Matrica!$E$3),Matrica!$E$4,IF(AND(AA27=Matrica!$A$4,AB27=Matrica!$H$3),Matrica!$H$4,IF(AND(AA27=Matrica!$A$5,AB27=Matrica!$B$3),Matrica!$B$5,IF(AND(AA27=Matrica!$A$5,AB27=Matrica!$E$3),Matrica!$E$5,IF(AND(AA27=Matrica!$A$5,AB27=Matrica!$H$3),Matrica!$H$5,IF(AND(AA27=Matrica!$A$6,AB27=Matrica!$B$3),Matrica!$B$6,IF(AND(AA27=Matrica!$A$6,AB27=Matrica!$E$3),Matrica!$E$6,IF(AND(AA27=Matrica!$A$6,AB27=Matrica!$H$3),Matrica!$H$6,IF(AND(AA27=Matrica!$A$7,AB27=Matrica!$B$3),Matrica!$B$7,IF(AND(AA27=Matrica!$A$7,AB27=Matrica!$E$3),Matrica!$E$7,IF(AND(AA27=Matrica!$A$7,AB27=Matrica!$H$3),Matrica!$H$7,IF(AND(AA27=Matrica!$A$8,AB27=Matrica!$B$3),Matrica!$B$8,IF(AND(AA27=Matrica!$A$8,AB27=Matrica!$E$3),Matrica!$E$8,IF(AND(AA27=Matrica!$A$8,AB27=Matrica!$H$3),Matrica!$H$8,IF(AND(AA27=Matrica!$A$9,AB27=Matrica!$B$3),Matrica!$B$9,IF(AND(AA27=Matrica!$A$9,AB27=Matrica!$E$3),Matrica!$E$9,IF(AND(AA27=Matrica!$A$9,AB27=Matrica!$H$3),Matrica!$H$9,IF(AND(AA27=Matrica!$A$10,AB27=Matrica!$B$3),Matrica!$B$10,IF(AND(AA27=Matrica!$A$10,AB27=Matrica!$E$3),Matrica!$E$10,IF(AND(AA27=Matrica!$A$10,AB27=Matrica!$H$3),Matrica!$H$10,IF(AND(AA27=Matrica!$A$11,AB27=Matrica!$B$3),Matrica!$B$11,IF(AND(AA27=Matrica!$A$11,AB27=Matrica!$E$3),Matrica!$E$11,IF(AND(AA27=Matrica!$A$11,AB27=Matrica!$H$3),Matrica!$H$11,IF(AND(AA27=Matrica!$A$12,AB27=Matrica!$B$3),Matrica!$B$12,IF(AND(AA27=Matrica!$A$12,AB27=Matrica!$E$3),Matrica!$E$12,IF(AND(AA27=Matrica!$A$12,AB27=Matrica!$H$3),Matrica!$H$12,IF(AND(AA27=Matrica!$A$13,AB27=Matrica!$B$3),Matrica!$B$13,IF(AND(AA27=Matrica!$A$13,AB27=Matrica!$E$3),Matrica!$E$13,IF(AND(AA27=Matrica!$A$13,AB27=Matrica!$H$3),Matrica!$H$13,IF(AND(AA27=Matrica!$A$14,AB27=Matrica!$B$3),Matrica!$B$14,IF(AND(AA27=Matrica!$A$14,AB27=Matrica!$E$3),Matrica!$E$14,IF(AND(AA27=Matrica!$A$14,AB27=Matrica!$H$3),Matrica!$H$14,IF(AND(AA27=Matrica!$A$15,AB27=Matrica!$B$3),Matrica!$B$15,IF(AND(AA27=Matrica!$A$15,AB27=Matrica!$E$3),Matrica!$E$15,IF(AND(AA27=Matrica!$A$15,AB27=Matrica!$H$3),Matrica!$H$15,IF(AND(AA27=Matrica!$A$16,AB27=Matrica!$B$3),Matrica!$B$16,IF(AND(AA27=Matrica!$A$16,AB27=Matrica!$E$3),Matrica!$E$16,IF(AND(AA27=Matrica!$A$16,AB27=Matrica!$H$3),Matrica!$H$16,"")))))))))))))))))))))))))))))))))))))))</f>
        <v>3.34</v>
      </c>
      <c r="Z27" s="37">
        <f>IF(AND(AA27=Matrica!$A$4,AB27=Matrica!$B$3),Matrica!$D$4,IF(AND(AA27=Matrica!$A$4,AB27=Matrica!$E$3),Matrica!$G$4,IF(AND(AA27=Matrica!$A$4,AB27=Matrica!$H$3),Matrica!$J$4,IF(AND(AA27=Matrica!$A$5,AB27=Matrica!$B$3),Matrica!$D$5,IF(AND(AA27=Matrica!$A$5,AB27=Matrica!$E$3),Matrica!$G$5,IF(AND(AA27=Matrica!$A$5,AB27=Matrica!$H$3),Matrica!$J$5,IF(AND(AA27=Matrica!$A$6,AB27=Matrica!$B$3),Matrica!$D$6,IF(AND(AA27=Matrica!$A$6,AB27=Matrica!$E$3),Matrica!$G$6,IF(AND(AA27=Matrica!$A$6,AB27=Matrica!$H$3),Matrica!$J$6,IF(AND(AA27=Matrica!$A$7,AB27=Matrica!$B$3),Matrica!$D$7,IF(AND(AA27=Matrica!$A$7,AB27=Matrica!$E$3),Matrica!$G$7,IF(AND(AA27=Matrica!$A$7,AB27=Matrica!$H$3),Matrica!$J$7,IF(AND(AA27=Matrica!$A$8,AB27=Matrica!$B$3),Matrica!$D$8,IF(AND(AA27=Matrica!$A$8,AB27=Matrica!$E$3),Matrica!$G$8,IF(AND(AA27=Matrica!$A$8,AB27=Matrica!$H$3),Matrica!$J$8,IF(AND(AA27=Matrica!$A$9,AB27=Matrica!$B$3),Matrica!$D$9,IF(AND(AA27=Matrica!$A$9,AB27=Matrica!$E$3),Matrica!$G$9,IF(AND(AA27=Matrica!$A$9,AB27=Matrica!$H$3),Matrica!$J$9,IF(AND(AA27=Matrica!$A$10,AB27=Matrica!$B$3),Matrica!$D$10,IF(AND(AA27=Matrica!$A$10,AB27=Matrica!$E$3),Matrica!$G$10,IF(AND(AA27=Matrica!$A$10,AB27=Matrica!$H$3),Matrica!$J$10,IF(AND(AA27=Matrica!$A$11,AB27=Matrica!$B$3),Matrica!$D$11,IF(AND(AA27=Matrica!$A$11,AB27=Matrica!$E$3),Matrica!$G$11,IF(AND(AA27=Matrica!$A$11,AB27=Matrica!$H$3),Matrica!$J$11,IF(AND(AA27=Matrica!$A$12,AB27=Matrica!$B$3),Matrica!$D$12,IF(AND(AA27=Matrica!$A$12,AB27=Matrica!$E$3),Matrica!$G$12,IF(AND(AA27=Matrica!$A$12,AB27=Matrica!$H$3),Matrica!$J$12,IF(AND(AA27=Matrica!$A$13,AB27=Matrica!$B$3),Matrica!$D$13,IF(AND(AA27=Matrica!$A$13,AB27=Matrica!$E$3),Matrica!$G$13,IF(AND(AA27=Matrica!$A$13,AB27=Matrica!$H$3),Matrica!$J$13,IF(AND(AA27=Matrica!$A$14,AB27=Matrica!$B$3),Matrica!$D$14,IF(AND(AA27=Matrica!$A$14,AB27=Matrica!$E$3),Matrica!$G$14,IF(AND(AA27=Matrica!$A$14,AB27=Matrica!$H$3),Matrica!$J$14,IF(AND(AA27=Matrica!$A$15,AB27=Matrica!$B$3),Matrica!$D$15,IF(AND(AA27=Matrica!$A$15,AB27=Matrica!$E$3),Matrica!$G$15,IF(AND(AA27=Matrica!$A$15,AB27=Matrica!$H$3),Matrica!$J$15,IF(AND(AA27=Matrica!$A$16,AB27=Matrica!$B$3),Matrica!$D$16,IF(AND(AA27=Matrica!$A$16,AB27=Matrica!$E$3),Matrica!$G$16,IF(AND(AA27=Matrica!$A$16,AB27=Matrica!$H$3),Matrica!$J$16,"")))))))))))))))))))))))))))))))))))))))</f>
        <v>3.45</v>
      </c>
      <c r="AA27" s="171" t="s">
        <v>10</v>
      </c>
      <c r="AB27" s="171">
        <v>3</v>
      </c>
      <c r="AC27" s="172">
        <v>3.45</v>
      </c>
      <c r="AD27" s="173" t="str">
        <f t="shared" si="5"/>
        <v>ISTI</v>
      </c>
      <c r="AE27" s="173">
        <f t="shared" si="6"/>
        <v>10.932475884244383</v>
      </c>
      <c r="AF27" s="173">
        <f t="shared" si="7"/>
        <v>1.1730205278592386E-2</v>
      </c>
      <c r="AG27" s="174"/>
      <c r="AH27" s="136"/>
      <c r="AI27" s="175">
        <f t="shared" si="9"/>
        <v>49310.781000000003</v>
      </c>
      <c r="AJ27" s="175" t="e">
        <f t="shared" si="10"/>
        <v>#VALUE!</v>
      </c>
      <c r="AK27" s="176" t="s">
        <v>9</v>
      </c>
      <c r="AL27" s="176">
        <v>3</v>
      </c>
      <c r="AM27" s="176">
        <v>3.89</v>
      </c>
      <c r="AN27" s="177">
        <f t="shared" si="15"/>
        <v>55599.692199999998</v>
      </c>
      <c r="AO27" s="177" t="e">
        <f t="shared" si="8"/>
        <v>#VALUE!</v>
      </c>
      <c r="AP27" s="175">
        <f t="shared" si="11"/>
        <v>0</v>
      </c>
      <c r="AQ27" s="177">
        <f t="shared" si="12"/>
        <v>0</v>
      </c>
      <c r="AR27" s="178">
        <f t="shared" si="13"/>
        <v>0</v>
      </c>
    </row>
    <row r="28" spans="1:44" ht="80.099999999999994" customHeight="1">
      <c r="A28" s="43"/>
      <c r="B28" s="43"/>
      <c r="C28" s="44" t="s">
        <v>175</v>
      </c>
      <c r="D28" s="142" t="s">
        <v>141</v>
      </c>
      <c r="E28" s="167" t="s">
        <v>13</v>
      </c>
      <c r="F28" s="41" t="s">
        <v>137</v>
      </c>
      <c r="G28" s="37"/>
      <c r="H28" s="37"/>
      <c r="I28" s="37"/>
      <c r="J28" s="37"/>
      <c r="K28" s="37"/>
      <c r="L28" s="38"/>
      <c r="M28" s="38"/>
      <c r="N28" s="42"/>
      <c r="O28" s="39">
        <f t="shared" si="1"/>
        <v>0</v>
      </c>
      <c r="P28" s="39" t="str">
        <f t="shared" si="2"/>
        <v/>
      </c>
      <c r="Q28" s="42"/>
      <c r="R28" s="42"/>
      <c r="S28" s="42">
        <v>2.8</v>
      </c>
      <c r="T28" s="37" t="s">
        <v>11</v>
      </c>
      <c r="U28" s="37">
        <v>3</v>
      </c>
      <c r="V28" s="42">
        <v>3.07</v>
      </c>
      <c r="W28" s="37" t="s">
        <v>10</v>
      </c>
      <c r="X28" s="37">
        <v>1</v>
      </c>
      <c r="Y28" s="37">
        <f>IF(AND(AA28=Matrica!$A$4,AB28=Matrica!$B$3),Matrica!$B$4,IF(AND(AA28=Matrica!$A$4,AB28=Matrica!$E$3),Matrica!$E$4,IF(AND(AA28=Matrica!$A$4,AB28=Matrica!$H$3),Matrica!$H$4,IF(AND(AA28=Matrica!$A$5,AB28=Matrica!$B$3),Matrica!$B$5,IF(AND(AA28=Matrica!$A$5,AB28=Matrica!$E$3),Matrica!$E$5,IF(AND(AA28=Matrica!$A$5,AB28=Matrica!$H$3),Matrica!$H$5,IF(AND(AA28=Matrica!$A$6,AB28=Matrica!$B$3),Matrica!$B$6,IF(AND(AA28=Matrica!$A$6,AB28=Matrica!$E$3),Matrica!$E$6,IF(AND(AA28=Matrica!$A$6,AB28=Matrica!$H$3),Matrica!$H$6,IF(AND(AA28=Matrica!$A$7,AB28=Matrica!$B$3),Matrica!$B$7,IF(AND(AA28=Matrica!$A$7,AB28=Matrica!$E$3),Matrica!$E$7,IF(AND(AA28=Matrica!$A$7,AB28=Matrica!$H$3),Matrica!$H$7,IF(AND(AA28=Matrica!$A$8,AB28=Matrica!$B$3),Matrica!$B$8,IF(AND(AA28=Matrica!$A$8,AB28=Matrica!$E$3),Matrica!$E$8,IF(AND(AA28=Matrica!$A$8,AB28=Matrica!$H$3),Matrica!$H$8,IF(AND(AA28=Matrica!$A$9,AB28=Matrica!$B$3),Matrica!$B$9,IF(AND(AA28=Matrica!$A$9,AB28=Matrica!$E$3),Matrica!$E$9,IF(AND(AA28=Matrica!$A$9,AB28=Matrica!$H$3),Matrica!$H$9,IF(AND(AA28=Matrica!$A$10,AB28=Matrica!$B$3),Matrica!$B$10,IF(AND(AA28=Matrica!$A$10,AB28=Matrica!$E$3),Matrica!$E$10,IF(AND(AA28=Matrica!$A$10,AB28=Matrica!$H$3),Matrica!$H$10,IF(AND(AA28=Matrica!$A$11,AB28=Matrica!$B$3),Matrica!$B$11,IF(AND(AA28=Matrica!$A$11,AB28=Matrica!$E$3),Matrica!$E$11,IF(AND(AA28=Matrica!$A$11,AB28=Matrica!$H$3),Matrica!$H$11,IF(AND(AA28=Matrica!$A$12,AB28=Matrica!$B$3),Matrica!$B$12,IF(AND(AA28=Matrica!$A$12,AB28=Matrica!$E$3),Matrica!$E$12,IF(AND(AA28=Matrica!$A$12,AB28=Matrica!$H$3),Matrica!$H$12,IF(AND(AA28=Matrica!$A$13,AB28=Matrica!$B$3),Matrica!$B$13,IF(AND(AA28=Matrica!$A$13,AB28=Matrica!$E$3),Matrica!$E$13,IF(AND(AA28=Matrica!$A$13,AB28=Matrica!$H$3),Matrica!$H$13,IF(AND(AA28=Matrica!$A$14,AB28=Matrica!$B$3),Matrica!$B$14,IF(AND(AA28=Matrica!$A$14,AB28=Matrica!$E$3),Matrica!$E$14,IF(AND(AA28=Matrica!$A$14,AB28=Matrica!$H$3),Matrica!$H$14,IF(AND(AA28=Matrica!$A$15,AB28=Matrica!$B$3),Matrica!$B$15,IF(AND(AA28=Matrica!$A$15,AB28=Matrica!$E$3),Matrica!$E$15,IF(AND(AA28=Matrica!$A$15,AB28=Matrica!$H$3),Matrica!$H$15,IF(AND(AA28=Matrica!$A$16,AB28=Matrica!$B$3),Matrica!$B$16,IF(AND(AA28=Matrica!$A$16,AB28=Matrica!$E$3),Matrica!$E$16,IF(AND(AA28=Matrica!$A$16,AB28=Matrica!$H$3),Matrica!$H$16,"")))))))))))))))))))))))))))))))))))))))</f>
        <v>2.76</v>
      </c>
      <c r="Z28" s="37">
        <f>IF(AND(AA28=Matrica!$A$4,AB28=Matrica!$B$3),Matrica!$D$4,IF(AND(AA28=Matrica!$A$4,AB28=Matrica!$E$3),Matrica!$G$4,IF(AND(AA28=Matrica!$A$4,AB28=Matrica!$H$3),Matrica!$J$4,IF(AND(AA28=Matrica!$A$5,AB28=Matrica!$B$3),Matrica!$D$5,IF(AND(AA28=Matrica!$A$5,AB28=Matrica!$E$3),Matrica!$G$5,IF(AND(AA28=Matrica!$A$5,AB28=Matrica!$H$3),Matrica!$J$5,IF(AND(AA28=Matrica!$A$6,AB28=Matrica!$B$3),Matrica!$D$6,IF(AND(AA28=Matrica!$A$6,AB28=Matrica!$E$3),Matrica!$G$6,IF(AND(AA28=Matrica!$A$6,AB28=Matrica!$H$3),Matrica!$J$6,IF(AND(AA28=Matrica!$A$7,AB28=Matrica!$B$3),Matrica!$D$7,IF(AND(AA28=Matrica!$A$7,AB28=Matrica!$E$3),Matrica!$G$7,IF(AND(AA28=Matrica!$A$7,AB28=Matrica!$H$3),Matrica!$J$7,IF(AND(AA28=Matrica!$A$8,AB28=Matrica!$B$3),Matrica!$D$8,IF(AND(AA28=Matrica!$A$8,AB28=Matrica!$E$3),Matrica!$G$8,IF(AND(AA28=Matrica!$A$8,AB28=Matrica!$H$3),Matrica!$J$8,IF(AND(AA28=Matrica!$A$9,AB28=Matrica!$B$3),Matrica!$D$9,IF(AND(AA28=Matrica!$A$9,AB28=Matrica!$E$3),Matrica!$G$9,IF(AND(AA28=Matrica!$A$9,AB28=Matrica!$H$3),Matrica!$J$9,IF(AND(AA28=Matrica!$A$10,AB28=Matrica!$B$3),Matrica!$D$10,IF(AND(AA28=Matrica!$A$10,AB28=Matrica!$E$3),Matrica!$G$10,IF(AND(AA28=Matrica!$A$10,AB28=Matrica!$H$3),Matrica!$J$10,IF(AND(AA28=Matrica!$A$11,AB28=Matrica!$B$3),Matrica!$D$11,IF(AND(AA28=Matrica!$A$11,AB28=Matrica!$E$3),Matrica!$G$11,IF(AND(AA28=Matrica!$A$11,AB28=Matrica!$H$3),Matrica!$J$11,IF(AND(AA28=Matrica!$A$12,AB28=Matrica!$B$3),Matrica!$D$12,IF(AND(AA28=Matrica!$A$12,AB28=Matrica!$E$3),Matrica!$G$12,IF(AND(AA28=Matrica!$A$12,AB28=Matrica!$H$3),Matrica!$J$12,IF(AND(AA28=Matrica!$A$13,AB28=Matrica!$B$3),Matrica!$D$13,IF(AND(AA28=Matrica!$A$13,AB28=Matrica!$E$3),Matrica!$G$13,IF(AND(AA28=Matrica!$A$13,AB28=Matrica!$H$3),Matrica!$J$13,IF(AND(AA28=Matrica!$A$14,AB28=Matrica!$B$3),Matrica!$D$14,IF(AND(AA28=Matrica!$A$14,AB28=Matrica!$E$3),Matrica!$G$14,IF(AND(AA28=Matrica!$A$14,AB28=Matrica!$H$3),Matrica!$J$14,IF(AND(AA28=Matrica!$A$15,AB28=Matrica!$B$3),Matrica!$D$15,IF(AND(AA28=Matrica!$A$15,AB28=Matrica!$E$3),Matrica!$G$15,IF(AND(AA28=Matrica!$A$15,AB28=Matrica!$H$3),Matrica!$J$15,IF(AND(AA28=Matrica!$A$16,AB28=Matrica!$B$3),Matrica!$D$16,IF(AND(AA28=Matrica!$A$16,AB28=Matrica!$E$3),Matrica!$G$16,IF(AND(AA28=Matrica!$A$16,AB28=Matrica!$H$3),Matrica!$J$16,"")))))))))))))))))))))))))))))))))))))))</f>
        <v>2.84</v>
      </c>
      <c r="AA28" s="171" t="s">
        <v>11</v>
      </c>
      <c r="AB28" s="171">
        <v>3</v>
      </c>
      <c r="AC28" s="172">
        <v>2.84</v>
      </c>
      <c r="AD28" s="173" t="str">
        <f t="shared" si="5"/>
        <v>ISTI</v>
      </c>
      <c r="AE28" s="173">
        <f t="shared" si="6"/>
        <v>1.4285714285714299</v>
      </c>
      <c r="AF28" s="173">
        <f t="shared" si="7"/>
        <v>-7.4918566775244291E-2</v>
      </c>
      <c r="AG28" s="174"/>
      <c r="AH28" s="181" t="e">
        <f>AC27/((P27-P28)/P28+1)</f>
        <v>#VALUE!</v>
      </c>
      <c r="AI28" s="175">
        <f t="shared" si="9"/>
        <v>40592.063199999997</v>
      </c>
      <c r="AJ28" s="175" t="e">
        <f t="shared" si="10"/>
        <v>#VALUE!</v>
      </c>
      <c r="AK28" s="176" t="s">
        <v>9</v>
      </c>
      <c r="AL28" s="176">
        <v>1</v>
      </c>
      <c r="AM28" s="177">
        <v>3.5</v>
      </c>
      <c r="AN28" s="177">
        <f t="shared" si="15"/>
        <v>50025.43</v>
      </c>
      <c r="AO28" s="177" t="e">
        <f t="shared" si="8"/>
        <v>#VALUE!</v>
      </c>
      <c r="AP28" s="175">
        <f t="shared" si="11"/>
        <v>0</v>
      </c>
      <c r="AQ28" s="177">
        <f t="shared" si="12"/>
        <v>0</v>
      </c>
      <c r="AR28" s="178">
        <f t="shared" si="13"/>
        <v>0</v>
      </c>
    </row>
    <row r="29" spans="1:44" ht="80.099999999999994" customHeight="1">
      <c r="A29" s="43"/>
      <c r="B29" s="43"/>
      <c r="C29" s="44" t="s">
        <v>173</v>
      </c>
      <c r="D29" s="142" t="s">
        <v>142</v>
      </c>
      <c r="E29" s="167" t="s">
        <v>10</v>
      </c>
      <c r="F29" s="41" t="s">
        <v>137</v>
      </c>
      <c r="G29" s="37"/>
      <c r="H29" s="37"/>
      <c r="I29" s="37"/>
      <c r="J29" s="37"/>
      <c r="K29" s="37"/>
      <c r="L29" s="38"/>
      <c r="M29" s="38"/>
      <c r="N29" s="42"/>
      <c r="O29" s="39">
        <f t="shared" si="1"/>
        <v>0</v>
      </c>
      <c r="P29" s="39" t="str">
        <f t="shared" si="2"/>
        <v/>
      </c>
      <c r="Q29" s="42"/>
      <c r="R29" s="42"/>
      <c r="S29" s="42">
        <v>3.48</v>
      </c>
      <c r="T29" s="37" t="s">
        <v>9</v>
      </c>
      <c r="U29" s="37">
        <v>1</v>
      </c>
      <c r="V29" s="42">
        <v>3.83</v>
      </c>
      <c r="W29" s="37" t="s">
        <v>9</v>
      </c>
      <c r="X29" s="37">
        <v>2</v>
      </c>
      <c r="Y29" s="37">
        <f>IF(AND(AA29=Matrica!$A$4,AB29=Matrica!$B$3),Matrica!$B$4,IF(AND(AA29=Matrica!$A$4,AB29=Matrica!$E$3),Matrica!$E$4,IF(AND(AA29=Matrica!$A$4,AB29=Matrica!$H$3),Matrica!$H$4,IF(AND(AA29=Matrica!$A$5,AB29=Matrica!$B$3),Matrica!$B$5,IF(AND(AA29=Matrica!$A$5,AB29=Matrica!$E$3),Matrica!$E$5,IF(AND(AA29=Matrica!$A$5,AB29=Matrica!$H$3),Matrica!$H$5,IF(AND(AA29=Matrica!$A$6,AB29=Matrica!$B$3),Matrica!$B$6,IF(AND(AA29=Matrica!$A$6,AB29=Matrica!$E$3),Matrica!$E$6,IF(AND(AA29=Matrica!$A$6,AB29=Matrica!$H$3),Matrica!$H$6,IF(AND(AA29=Matrica!$A$7,AB29=Matrica!$B$3),Matrica!$B$7,IF(AND(AA29=Matrica!$A$7,AB29=Matrica!$E$3),Matrica!$E$7,IF(AND(AA29=Matrica!$A$7,AB29=Matrica!$H$3),Matrica!$H$7,IF(AND(AA29=Matrica!$A$8,AB29=Matrica!$B$3),Matrica!$B$8,IF(AND(AA29=Matrica!$A$8,AB29=Matrica!$E$3),Matrica!$E$8,IF(AND(AA29=Matrica!$A$8,AB29=Matrica!$H$3),Matrica!$H$8,IF(AND(AA29=Matrica!$A$9,AB29=Matrica!$B$3),Matrica!$B$9,IF(AND(AA29=Matrica!$A$9,AB29=Matrica!$E$3),Matrica!$E$9,IF(AND(AA29=Matrica!$A$9,AB29=Matrica!$H$3),Matrica!$H$9,IF(AND(AA29=Matrica!$A$10,AB29=Matrica!$B$3),Matrica!$B$10,IF(AND(AA29=Matrica!$A$10,AB29=Matrica!$E$3),Matrica!$E$10,IF(AND(AA29=Matrica!$A$10,AB29=Matrica!$H$3),Matrica!$H$10,IF(AND(AA29=Matrica!$A$11,AB29=Matrica!$B$3),Matrica!$B$11,IF(AND(AA29=Matrica!$A$11,AB29=Matrica!$E$3),Matrica!$E$11,IF(AND(AA29=Matrica!$A$11,AB29=Matrica!$H$3),Matrica!$H$11,IF(AND(AA29=Matrica!$A$12,AB29=Matrica!$B$3),Matrica!$B$12,IF(AND(AA29=Matrica!$A$12,AB29=Matrica!$E$3),Matrica!$E$12,IF(AND(AA29=Matrica!$A$12,AB29=Matrica!$H$3),Matrica!$H$12,IF(AND(AA29=Matrica!$A$13,AB29=Matrica!$B$3),Matrica!$B$13,IF(AND(AA29=Matrica!$A$13,AB29=Matrica!$E$3),Matrica!$E$13,IF(AND(AA29=Matrica!$A$13,AB29=Matrica!$H$3),Matrica!$H$13,IF(AND(AA29=Matrica!$A$14,AB29=Matrica!$B$3),Matrica!$B$14,IF(AND(AA29=Matrica!$A$14,AB29=Matrica!$E$3),Matrica!$E$14,IF(AND(AA29=Matrica!$A$14,AB29=Matrica!$H$3),Matrica!$H$14,IF(AND(AA29=Matrica!$A$15,AB29=Matrica!$B$3),Matrica!$B$15,IF(AND(AA29=Matrica!$A$15,AB29=Matrica!$E$3),Matrica!$E$15,IF(AND(AA29=Matrica!$A$15,AB29=Matrica!$H$3),Matrica!$H$15,IF(AND(AA29=Matrica!$A$16,AB29=Matrica!$B$3),Matrica!$B$16,IF(AND(AA29=Matrica!$A$16,AB29=Matrica!$E$3),Matrica!$E$16,IF(AND(AA29=Matrica!$A$16,AB29=Matrica!$H$3),Matrica!$H$16,"")))))))))))))))))))))))))))))))))))))))</f>
        <v>3.84</v>
      </c>
      <c r="Z29" s="37">
        <f>IF(AND(AA29=Matrica!$A$4,AB29=Matrica!$B$3),Matrica!$D$4,IF(AND(AA29=Matrica!$A$4,AB29=Matrica!$E$3),Matrica!$G$4,IF(AND(AA29=Matrica!$A$4,AB29=Matrica!$H$3),Matrica!$J$4,IF(AND(AA29=Matrica!$A$5,AB29=Matrica!$B$3),Matrica!$D$5,IF(AND(AA29=Matrica!$A$5,AB29=Matrica!$E$3),Matrica!$G$5,IF(AND(AA29=Matrica!$A$5,AB29=Matrica!$H$3),Matrica!$J$5,IF(AND(AA29=Matrica!$A$6,AB29=Matrica!$B$3),Matrica!$D$6,IF(AND(AA29=Matrica!$A$6,AB29=Matrica!$E$3),Matrica!$G$6,IF(AND(AA29=Matrica!$A$6,AB29=Matrica!$H$3),Matrica!$J$6,IF(AND(AA29=Matrica!$A$7,AB29=Matrica!$B$3),Matrica!$D$7,IF(AND(AA29=Matrica!$A$7,AB29=Matrica!$E$3),Matrica!$G$7,IF(AND(AA29=Matrica!$A$7,AB29=Matrica!$H$3),Matrica!$J$7,IF(AND(AA29=Matrica!$A$8,AB29=Matrica!$B$3),Matrica!$D$8,IF(AND(AA29=Matrica!$A$8,AB29=Matrica!$E$3),Matrica!$G$8,IF(AND(AA29=Matrica!$A$8,AB29=Matrica!$H$3),Matrica!$J$8,IF(AND(AA29=Matrica!$A$9,AB29=Matrica!$B$3),Matrica!$D$9,IF(AND(AA29=Matrica!$A$9,AB29=Matrica!$E$3),Matrica!$G$9,IF(AND(AA29=Matrica!$A$9,AB29=Matrica!$H$3),Matrica!$J$9,IF(AND(AA29=Matrica!$A$10,AB29=Matrica!$B$3),Matrica!$D$10,IF(AND(AA29=Matrica!$A$10,AB29=Matrica!$E$3),Matrica!$G$10,IF(AND(AA29=Matrica!$A$10,AB29=Matrica!$H$3),Matrica!$J$10,IF(AND(AA29=Matrica!$A$11,AB29=Matrica!$B$3),Matrica!$D$11,IF(AND(AA29=Matrica!$A$11,AB29=Matrica!$E$3),Matrica!$G$11,IF(AND(AA29=Matrica!$A$11,AB29=Matrica!$H$3),Matrica!$J$11,IF(AND(AA29=Matrica!$A$12,AB29=Matrica!$B$3),Matrica!$D$12,IF(AND(AA29=Matrica!$A$12,AB29=Matrica!$E$3),Matrica!$G$12,IF(AND(AA29=Matrica!$A$12,AB29=Matrica!$H$3),Matrica!$J$12,IF(AND(AA29=Matrica!$A$13,AB29=Matrica!$B$3),Matrica!$D$13,IF(AND(AA29=Matrica!$A$13,AB29=Matrica!$E$3),Matrica!$G$13,IF(AND(AA29=Matrica!$A$13,AB29=Matrica!$H$3),Matrica!$J$13,IF(AND(AA29=Matrica!$A$14,AB29=Matrica!$B$3),Matrica!$D$14,IF(AND(AA29=Matrica!$A$14,AB29=Matrica!$E$3),Matrica!$G$14,IF(AND(AA29=Matrica!$A$14,AB29=Matrica!$H$3),Matrica!$J$14,IF(AND(AA29=Matrica!$A$15,AB29=Matrica!$B$3),Matrica!$D$15,IF(AND(AA29=Matrica!$A$15,AB29=Matrica!$E$3),Matrica!$G$15,IF(AND(AA29=Matrica!$A$15,AB29=Matrica!$H$3),Matrica!$J$15,IF(AND(AA29=Matrica!$A$16,AB29=Matrica!$B$3),Matrica!$D$16,IF(AND(AA29=Matrica!$A$16,AB29=Matrica!$E$3),Matrica!$G$16,IF(AND(AA29=Matrica!$A$16,AB29=Matrica!$H$3),Matrica!$J$16,"")))))))))))))))))))))))))))))))))))))))</f>
        <v>3.96</v>
      </c>
      <c r="AA29" s="182" t="s">
        <v>9</v>
      </c>
      <c r="AB29" s="182">
        <v>3</v>
      </c>
      <c r="AC29" s="172">
        <v>3.9</v>
      </c>
      <c r="AD29" s="173" t="str">
        <f t="shared" si="5"/>
        <v>RAST</v>
      </c>
      <c r="AE29" s="173">
        <f t="shared" si="6"/>
        <v>12.068965517241377</v>
      </c>
      <c r="AF29" s="173">
        <f t="shared" si="7"/>
        <v>1.8276762402088732E-2</v>
      </c>
      <c r="AG29" s="174"/>
      <c r="AH29" s="181" t="e">
        <f>AC28/((P28-P29)/P29+1)</f>
        <v>#VALUE!</v>
      </c>
      <c r="AI29" s="175">
        <f t="shared" si="9"/>
        <v>55742.621999999996</v>
      </c>
      <c r="AJ29" s="175" t="e">
        <f t="shared" si="10"/>
        <v>#VALUE!</v>
      </c>
      <c r="AK29" s="176" t="s">
        <v>8</v>
      </c>
      <c r="AL29" s="176">
        <v>2</v>
      </c>
      <c r="AM29" s="176">
        <v>4.24</v>
      </c>
      <c r="AN29" s="177">
        <f t="shared" si="15"/>
        <v>60602.235200000003</v>
      </c>
      <c r="AO29" s="177" t="e">
        <f t="shared" si="8"/>
        <v>#VALUE!</v>
      </c>
      <c r="AP29" s="175">
        <f t="shared" si="11"/>
        <v>0</v>
      </c>
      <c r="AQ29" s="177">
        <f t="shared" si="12"/>
        <v>0</v>
      </c>
      <c r="AR29" s="178">
        <f t="shared" si="13"/>
        <v>0</v>
      </c>
    </row>
    <row r="30" spans="1:44" ht="80.099999999999994" customHeight="1">
      <c r="A30" s="43"/>
      <c r="B30" s="43"/>
      <c r="C30" s="44" t="s">
        <v>176</v>
      </c>
      <c r="D30" s="142" t="s">
        <v>142</v>
      </c>
      <c r="E30" s="167" t="s">
        <v>11</v>
      </c>
      <c r="F30" s="41" t="s">
        <v>137</v>
      </c>
      <c r="G30" s="37"/>
      <c r="H30" s="37"/>
      <c r="I30" s="37"/>
      <c r="J30" s="37"/>
      <c r="K30" s="37"/>
      <c r="L30" s="38"/>
      <c r="M30" s="38"/>
      <c r="N30" s="42"/>
      <c r="O30" s="39">
        <f t="shared" si="1"/>
        <v>0</v>
      </c>
      <c r="P30" s="39" t="str">
        <f t="shared" si="2"/>
        <v/>
      </c>
      <c r="Q30" s="42"/>
      <c r="R30" s="42"/>
      <c r="S30" s="42">
        <v>2.99</v>
      </c>
      <c r="T30" s="37" t="s">
        <v>10</v>
      </c>
      <c r="U30" s="37">
        <v>1</v>
      </c>
      <c r="V30" s="42">
        <v>3.29</v>
      </c>
      <c r="W30" s="37" t="s">
        <v>10</v>
      </c>
      <c r="X30" s="37">
        <v>2</v>
      </c>
      <c r="Y30" s="37">
        <f>IF(AND(AA30=Matrica!$A$4,AB30=Matrica!$B$3),Matrica!$B$4,IF(AND(AA30=Matrica!$A$4,AB30=Matrica!$E$3),Matrica!$E$4,IF(AND(AA30=Matrica!$A$4,AB30=Matrica!$H$3),Matrica!$H$4,IF(AND(AA30=Matrica!$A$5,AB30=Matrica!$B$3),Matrica!$B$5,IF(AND(AA30=Matrica!$A$5,AB30=Matrica!$E$3),Matrica!$E$5,IF(AND(AA30=Matrica!$A$5,AB30=Matrica!$H$3),Matrica!$H$5,IF(AND(AA30=Matrica!$A$6,AB30=Matrica!$B$3),Matrica!$B$6,IF(AND(AA30=Matrica!$A$6,AB30=Matrica!$E$3),Matrica!$E$6,IF(AND(AA30=Matrica!$A$6,AB30=Matrica!$H$3),Matrica!$H$6,IF(AND(AA30=Matrica!$A$7,AB30=Matrica!$B$3),Matrica!$B$7,IF(AND(AA30=Matrica!$A$7,AB30=Matrica!$E$3),Matrica!$E$7,IF(AND(AA30=Matrica!$A$7,AB30=Matrica!$H$3),Matrica!$H$7,IF(AND(AA30=Matrica!$A$8,AB30=Matrica!$B$3),Matrica!$B$8,IF(AND(AA30=Matrica!$A$8,AB30=Matrica!$E$3),Matrica!$E$8,IF(AND(AA30=Matrica!$A$8,AB30=Matrica!$H$3),Matrica!$H$8,IF(AND(AA30=Matrica!$A$9,AB30=Matrica!$B$3),Matrica!$B$9,IF(AND(AA30=Matrica!$A$9,AB30=Matrica!$E$3),Matrica!$E$9,IF(AND(AA30=Matrica!$A$9,AB30=Matrica!$H$3),Matrica!$H$9,IF(AND(AA30=Matrica!$A$10,AB30=Matrica!$B$3),Matrica!$B$10,IF(AND(AA30=Matrica!$A$10,AB30=Matrica!$E$3),Matrica!$E$10,IF(AND(AA30=Matrica!$A$10,AB30=Matrica!$H$3),Matrica!$H$10,IF(AND(AA30=Matrica!$A$11,AB30=Matrica!$B$3),Matrica!$B$11,IF(AND(AA30=Matrica!$A$11,AB30=Matrica!$E$3),Matrica!$E$11,IF(AND(AA30=Matrica!$A$11,AB30=Matrica!$H$3),Matrica!$H$11,IF(AND(AA30=Matrica!$A$12,AB30=Matrica!$B$3),Matrica!$B$12,IF(AND(AA30=Matrica!$A$12,AB30=Matrica!$E$3),Matrica!$E$12,IF(AND(AA30=Matrica!$A$12,AB30=Matrica!$H$3),Matrica!$H$12,IF(AND(AA30=Matrica!$A$13,AB30=Matrica!$B$3),Matrica!$B$13,IF(AND(AA30=Matrica!$A$13,AB30=Matrica!$E$3),Matrica!$E$13,IF(AND(AA30=Matrica!$A$13,AB30=Matrica!$H$3),Matrica!$H$13,IF(AND(AA30=Matrica!$A$14,AB30=Matrica!$B$3),Matrica!$B$14,IF(AND(AA30=Matrica!$A$14,AB30=Matrica!$E$3),Matrica!$E$14,IF(AND(AA30=Matrica!$A$14,AB30=Matrica!$H$3),Matrica!$H$14,IF(AND(AA30=Matrica!$A$15,AB30=Matrica!$B$3),Matrica!$B$15,IF(AND(AA30=Matrica!$A$15,AB30=Matrica!$E$3),Matrica!$E$15,IF(AND(AA30=Matrica!$A$15,AB30=Matrica!$H$3),Matrica!$H$15,IF(AND(AA30=Matrica!$A$16,AB30=Matrica!$B$3),Matrica!$B$16,IF(AND(AA30=Matrica!$A$16,AB30=Matrica!$E$3),Matrica!$E$16,IF(AND(AA30=Matrica!$A$16,AB30=Matrica!$H$3),Matrica!$H$16,"")))))))))))))))))))))))))))))))))))))))</f>
        <v>3.12</v>
      </c>
      <c r="Z30" s="37">
        <f>IF(AND(AA30=Matrica!$A$4,AB30=Matrica!$B$3),Matrica!$D$4,IF(AND(AA30=Matrica!$A$4,AB30=Matrica!$E$3),Matrica!$G$4,IF(AND(AA30=Matrica!$A$4,AB30=Matrica!$H$3),Matrica!$J$4,IF(AND(AA30=Matrica!$A$5,AB30=Matrica!$B$3),Matrica!$D$5,IF(AND(AA30=Matrica!$A$5,AB30=Matrica!$E$3),Matrica!$G$5,IF(AND(AA30=Matrica!$A$5,AB30=Matrica!$H$3),Matrica!$J$5,IF(AND(AA30=Matrica!$A$6,AB30=Matrica!$B$3),Matrica!$D$6,IF(AND(AA30=Matrica!$A$6,AB30=Matrica!$E$3),Matrica!$G$6,IF(AND(AA30=Matrica!$A$6,AB30=Matrica!$H$3),Matrica!$J$6,IF(AND(AA30=Matrica!$A$7,AB30=Matrica!$B$3),Matrica!$D$7,IF(AND(AA30=Matrica!$A$7,AB30=Matrica!$E$3),Matrica!$G$7,IF(AND(AA30=Matrica!$A$7,AB30=Matrica!$H$3),Matrica!$J$7,IF(AND(AA30=Matrica!$A$8,AB30=Matrica!$B$3),Matrica!$D$8,IF(AND(AA30=Matrica!$A$8,AB30=Matrica!$E$3),Matrica!$G$8,IF(AND(AA30=Matrica!$A$8,AB30=Matrica!$H$3),Matrica!$J$8,IF(AND(AA30=Matrica!$A$9,AB30=Matrica!$B$3),Matrica!$D$9,IF(AND(AA30=Matrica!$A$9,AB30=Matrica!$E$3),Matrica!$G$9,IF(AND(AA30=Matrica!$A$9,AB30=Matrica!$H$3),Matrica!$J$9,IF(AND(AA30=Matrica!$A$10,AB30=Matrica!$B$3),Matrica!$D$10,IF(AND(AA30=Matrica!$A$10,AB30=Matrica!$E$3),Matrica!$G$10,IF(AND(AA30=Matrica!$A$10,AB30=Matrica!$H$3),Matrica!$J$10,IF(AND(AA30=Matrica!$A$11,AB30=Matrica!$B$3),Matrica!$D$11,IF(AND(AA30=Matrica!$A$11,AB30=Matrica!$E$3),Matrica!$G$11,IF(AND(AA30=Matrica!$A$11,AB30=Matrica!$H$3),Matrica!$J$11,IF(AND(AA30=Matrica!$A$12,AB30=Matrica!$B$3),Matrica!$D$12,IF(AND(AA30=Matrica!$A$12,AB30=Matrica!$E$3),Matrica!$G$12,IF(AND(AA30=Matrica!$A$12,AB30=Matrica!$H$3),Matrica!$J$12,IF(AND(AA30=Matrica!$A$13,AB30=Matrica!$B$3),Matrica!$D$13,IF(AND(AA30=Matrica!$A$13,AB30=Matrica!$E$3),Matrica!$G$13,IF(AND(AA30=Matrica!$A$13,AB30=Matrica!$H$3),Matrica!$J$13,IF(AND(AA30=Matrica!$A$14,AB30=Matrica!$B$3),Matrica!$D$14,IF(AND(AA30=Matrica!$A$14,AB30=Matrica!$E$3),Matrica!$G$14,IF(AND(AA30=Matrica!$A$14,AB30=Matrica!$H$3),Matrica!$J$14,IF(AND(AA30=Matrica!$A$15,AB30=Matrica!$B$3),Matrica!$D$15,IF(AND(AA30=Matrica!$A$15,AB30=Matrica!$E$3),Matrica!$G$15,IF(AND(AA30=Matrica!$A$15,AB30=Matrica!$H$3),Matrica!$J$15,IF(AND(AA30=Matrica!$A$16,AB30=Matrica!$B$3),Matrica!$D$16,IF(AND(AA30=Matrica!$A$16,AB30=Matrica!$E$3),Matrica!$G$16,IF(AND(AA30=Matrica!$A$16,AB30=Matrica!$H$3),Matrica!$J$16,"")))))))))))))))))))))))))))))))))))))))</f>
        <v>3.33</v>
      </c>
      <c r="AA30" s="171" t="s">
        <v>10</v>
      </c>
      <c r="AB30" s="171">
        <v>2</v>
      </c>
      <c r="AC30" s="172">
        <v>3.33</v>
      </c>
      <c r="AD30" s="173" t="str">
        <f t="shared" si="5"/>
        <v>ISTI</v>
      </c>
      <c r="AE30" s="173">
        <f t="shared" si="6"/>
        <v>11.371237458193974</v>
      </c>
      <c r="AF30" s="173">
        <f t="shared" si="7"/>
        <v>1.2158054711246211E-2</v>
      </c>
      <c r="AG30" s="174"/>
      <c r="AH30" s="136"/>
      <c r="AI30" s="175">
        <f t="shared" si="9"/>
        <v>47595.623399999997</v>
      </c>
      <c r="AJ30" s="175" t="e">
        <f t="shared" si="10"/>
        <v>#VALUE!</v>
      </c>
      <c r="AK30" s="176" t="s">
        <v>9</v>
      </c>
      <c r="AL30" s="176">
        <v>2</v>
      </c>
      <c r="AM30" s="176">
        <v>3.64</v>
      </c>
      <c r="AN30" s="177">
        <f t="shared" si="15"/>
        <v>52026.447200000002</v>
      </c>
      <c r="AO30" s="177" t="e">
        <f t="shared" si="8"/>
        <v>#VALUE!</v>
      </c>
      <c r="AP30" s="175">
        <f t="shared" si="11"/>
        <v>0</v>
      </c>
      <c r="AQ30" s="177">
        <f t="shared" si="12"/>
        <v>0</v>
      </c>
      <c r="AR30" s="178">
        <f t="shared" si="13"/>
        <v>0</v>
      </c>
    </row>
    <row r="31" spans="1:44" ht="80.099999999999994" customHeight="1">
      <c r="A31" s="43"/>
      <c r="B31" s="43"/>
      <c r="C31" s="44" t="s">
        <v>177</v>
      </c>
      <c r="D31" s="142" t="s">
        <v>142</v>
      </c>
      <c r="E31" s="167" t="s">
        <v>13</v>
      </c>
      <c r="F31" s="41" t="s">
        <v>137</v>
      </c>
      <c r="G31" s="37"/>
      <c r="H31" s="37"/>
      <c r="I31" s="37"/>
      <c r="J31" s="37"/>
      <c r="K31" s="37"/>
      <c r="L31" s="38"/>
      <c r="M31" s="38"/>
      <c r="N31" s="42"/>
      <c r="O31" s="39">
        <f t="shared" si="1"/>
        <v>0</v>
      </c>
      <c r="P31" s="39" t="str">
        <f t="shared" si="2"/>
        <v/>
      </c>
      <c r="Q31" s="42"/>
      <c r="R31" s="42"/>
      <c r="S31" s="42">
        <v>2.7</v>
      </c>
      <c r="T31" s="37" t="s">
        <v>11</v>
      </c>
      <c r="U31" s="37">
        <v>2</v>
      </c>
      <c r="V31" s="42">
        <v>2.97</v>
      </c>
      <c r="W31" s="37" t="s">
        <v>10</v>
      </c>
      <c r="X31" s="37">
        <v>1</v>
      </c>
      <c r="Y31" s="37">
        <f>IF(AND(AA31=Matrica!$A$4,AB31=Matrica!$B$3),Matrica!$B$4,IF(AND(AA31=Matrica!$A$4,AB31=Matrica!$E$3),Matrica!$E$4,IF(AND(AA31=Matrica!$A$4,AB31=Matrica!$H$3),Matrica!$H$4,IF(AND(AA31=Matrica!$A$5,AB31=Matrica!$B$3),Matrica!$B$5,IF(AND(AA31=Matrica!$A$5,AB31=Matrica!$E$3),Matrica!$E$5,IF(AND(AA31=Matrica!$A$5,AB31=Matrica!$H$3),Matrica!$H$5,IF(AND(AA31=Matrica!$A$6,AB31=Matrica!$B$3),Matrica!$B$6,IF(AND(AA31=Matrica!$A$6,AB31=Matrica!$E$3),Matrica!$E$6,IF(AND(AA31=Matrica!$A$6,AB31=Matrica!$H$3),Matrica!$H$6,IF(AND(AA31=Matrica!$A$7,AB31=Matrica!$B$3),Matrica!$B$7,IF(AND(AA31=Matrica!$A$7,AB31=Matrica!$E$3),Matrica!$E$7,IF(AND(AA31=Matrica!$A$7,AB31=Matrica!$H$3),Matrica!$H$7,IF(AND(AA31=Matrica!$A$8,AB31=Matrica!$B$3),Matrica!$B$8,IF(AND(AA31=Matrica!$A$8,AB31=Matrica!$E$3),Matrica!$E$8,IF(AND(AA31=Matrica!$A$8,AB31=Matrica!$H$3),Matrica!$H$8,IF(AND(AA31=Matrica!$A$9,AB31=Matrica!$B$3),Matrica!$B$9,IF(AND(AA31=Matrica!$A$9,AB31=Matrica!$E$3),Matrica!$E$9,IF(AND(AA31=Matrica!$A$9,AB31=Matrica!$H$3),Matrica!$H$9,IF(AND(AA31=Matrica!$A$10,AB31=Matrica!$B$3),Matrica!$B$10,IF(AND(AA31=Matrica!$A$10,AB31=Matrica!$E$3),Matrica!$E$10,IF(AND(AA31=Matrica!$A$10,AB31=Matrica!$H$3),Matrica!$H$10,IF(AND(AA31=Matrica!$A$11,AB31=Matrica!$B$3),Matrica!$B$11,IF(AND(AA31=Matrica!$A$11,AB31=Matrica!$E$3),Matrica!$E$11,IF(AND(AA31=Matrica!$A$11,AB31=Matrica!$H$3),Matrica!$H$11,IF(AND(AA31=Matrica!$A$12,AB31=Matrica!$B$3),Matrica!$B$12,IF(AND(AA31=Matrica!$A$12,AB31=Matrica!$E$3),Matrica!$E$12,IF(AND(AA31=Matrica!$A$12,AB31=Matrica!$H$3),Matrica!$H$12,IF(AND(AA31=Matrica!$A$13,AB31=Matrica!$B$3),Matrica!$B$13,IF(AND(AA31=Matrica!$A$13,AB31=Matrica!$E$3),Matrica!$E$13,IF(AND(AA31=Matrica!$A$13,AB31=Matrica!$H$3),Matrica!$H$13,IF(AND(AA31=Matrica!$A$14,AB31=Matrica!$B$3),Matrica!$B$14,IF(AND(AA31=Matrica!$A$14,AB31=Matrica!$E$3),Matrica!$E$14,IF(AND(AA31=Matrica!$A$14,AB31=Matrica!$H$3),Matrica!$H$14,IF(AND(AA31=Matrica!$A$15,AB31=Matrica!$B$3),Matrica!$B$15,IF(AND(AA31=Matrica!$A$15,AB31=Matrica!$E$3),Matrica!$E$15,IF(AND(AA31=Matrica!$A$15,AB31=Matrica!$H$3),Matrica!$H$15,IF(AND(AA31=Matrica!$A$16,AB31=Matrica!$B$3),Matrica!$B$16,IF(AND(AA31=Matrica!$A$16,AB31=Matrica!$E$3),Matrica!$E$16,IF(AND(AA31=Matrica!$A$16,AB31=Matrica!$H$3),Matrica!$H$16,"")))))))))))))))))))))))))))))))))))))))</f>
        <v>2.59</v>
      </c>
      <c r="Z31" s="37">
        <f>IF(AND(AA31=Matrica!$A$4,AB31=Matrica!$B$3),Matrica!$D$4,IF(AND(AA31=Matrica!$A$4,AB31=Matrica!$E$3),Matrica!$G$4,IF(AND(AA31=Matrica!$A$4,AB31=Matrica!$H$3),Matrica!$J$4,IF(AND(AA31=Matrica!$A$5,AB31=Matrica!$B$3),Matrica!$D$5,IF(AND(AA31=Matrica!$A$5,AB31=Matrica!$E$3),Matrica!$G$5,IF(AND(AA31=Matrica!$A$5,AB31=Matrica!$H$3),Matrica!$J$5,IF(AND(AA31=Matrica!$A$6,AB31=Matrica!$B$3),Matrica!$D$6,IF(AND(AA31=Matrica!$A$6,AB31=Matrica!$E$3),Matrica!$G$6,IF(AND(AA31=Matrica!$A$6,AB31=Matrica!$H$3),Matrica!$J$6,IF(AND(AA31=Matrica!$A$7,AB31=Matrica!$B$3),Matrica!$D$7,IF(AND(AA31=Matrica!$A$7,AB31=Matrica!$E$3),Matrica!$G$7,IF(AND(AA31=Matrica!$A$7,AB31=Matrica!$H$3),Matrica!$J$7,IF(AND(AA31=Matrica!$A$8,AB31=Matrica!$B$3),Matrica!$D$8,IF(AND(AA31=Matrica!$A$8,AB31=Matrica!$E$3),Matrica!$G$8,IF(AND(AA31=Matrica!$A$8,AB31=Matrica!$H$3),Matrica!$J$8,IF(AND(AA31=Matrica!$A$9,AB31=Matrica!$B$3),Matrica!$D$9,IF(AND(AA31=Matrica!$A$9,AB31=Matrica!$E$3),Matrica!$G$9,IF(AND(AA31=Matrica!$A$9,AB31=Matrica!$H$3),Matrica!$J$9,IF(AND(AA31=Matrica!$A$10,AB31=Matrica!$B$3),Matrica!$D$10,IF(AND(AA31=Matrica!$A$10,AB31=Matrica!$E$3),Matrica!$G$10,IF(AND(AA31=Matrica!$A$10,AB31=Matrica!$H$3),Matrica!$J$10,IF(AND(AA31=Matrica!$A$11,AB31=Matrica!$B$3),Matrica!$D$11,IF(AND(AA31=Matrica!$A$11,AB31=Matrica!$E$3),Matrica!$G$11,IF(AND(AA31=Matrica!$A$11,AB31=Matrica!$H$3),Matrica!$J$11,IF(AND(AA31=Matrica!$A$12,AB31=Matrica!$B$3),Matrica!$D$12,IF(AND(AA31=Matrica!$A$12,AB31=Matrica!$E$3),Matrica!$G$12,IF(AND(AA31=Matrica!$A$12,AB31=Matrica!$H$3),Matrica!$J$12,IF(AND(AA31=Matrica!$A$13,AB31=Matrica!$B$3),Matrica!$D$13,IF(AND(AA31=Matrica!$A$13,AB31=Matrica!$E$3),Matrica!$G$13,IF(AND(AA31=Matrica!$A$13,AB31=Matrica!$H$3),Matrica!$J$13,IF(AND(AA31=Matrica!$A$14,AB31=Matrica!$B$3),Matrica!$D$14,IF(AND(AA31=Matrica!$A$14,AB31=Matrica!$E$3),Matrica!$G$14,IF(AND(AA31=Matrica!$A$14,AB31=Matrica!$H$3),Matrica!$J$14,IF(AND(AA31=Matrica!$A$15,AB31=Matrica!$B$3),Matrica!$D$15,IF(AND(AA31=Matrica!$A$15,AB31=Matrica!$E$3),Matrica!$G$15,IF(AND(AA31=Matrica!$A$15,AB31=Matrica!$H$3),Matrica!$J$15,IF(AND(AA31=Matrica!$A$16,AB31=Matrica!$B$3),Matrica!$D$16,IF(AND(AA31=Matrica!$A$16,AB31=Matrica!$E$3),Matrica!$G$16,IF(AND(AA31=Matrica!$A$16,AB31=Matrica!$H$3),Matrica!$J$16,"")))))))))))))))))))))))))))))))))))))))</f>
        <v>2.75</v>
      </c>
      <c r="AA31" s="171" t="s">
        <v>11</v>
      </c>
      <c r="AB31" s="171">
        <v>2</v>
      </c>
      <c r="AC31" s="172">
        <v>2.75</v>
      </c>
      <c r="AD31" s="173" t="str">
        <f t="shared" si="5"/>
        <v>ISTI</v>
      </c>
      <c r="AE31" s="173">
        <f t="shared" si="6"/>
        <v>1.8518518518518452</v>
      </c>
      <c r="AF31" s="173">
        <f t="shared" si="7"/>
        <v>-7.4074074074074139E-2</v>
      </c>
      <c r="AG31" s="174"/>
      <c r="AH31" s="181" t="e">
        <f>AC30/((P30-P31)/P31+1)</f>
        <v>#VALUE!</v>
      </c>
      <c r="AI31" s="175">
        <f t="shared" si="9"/>
        <v>39305.695</v>
      </c>
      <c r="AJ31" s="175" t="e">
        <f t="shared" si="10"/>
        <v>#VALUE!</v>
      </c>
      <c r="AK31" s="176" t="s">
        <v>10</v>
      </c>
      <c r="AL31" s="176">
        <v>2</v>
      </c>
      <c r="AM31" s="176">
        <v>3.28</v>
      </c>
      <c r="AN31" s="177">
        <f t="shared" si="15"/>
        <v>46880.974399999999</v>
      </c>
      <c r="AO31" s="177" t="e">
        <f t="shared" si="8"/>
        <v>#VALUE!</v>
      </c>
      <c r="AP31" s="175">
        <f t="shared" si="11"/>
        <v>0</v>
      </c>
      <c r="AQ31" s="177">
        <f t="shared" si="12"/>
        <v>0</v>
      </c>
      <c r="AR31" s="178">
        <f t="shared" si="13"/>
        <v>0</v>
      </c>
    </row>
    <row r="32" spans="1:44" ht="80.099999999999994" customHeight="1">
      <c r="A32" s="43"/>
      <c r="B32" s="43"/>
      <c r="C32" s="37" t="s">
        <v>289</v>
      </c>
      <c r="D32" s="142" t="s">
        <v>151</v>
      </c>
      <c r="E32" s="167" t="s">
        <v>10</v>
      </c>
      <c r="F32" s="41" t="s">
        <v>137</v>
      </c>
      <c r="G32" s="36"/>
      <c r="H32" s="36"/>
      <c r="I32" s="36"/>
      <c r="J32" s="36"/>
      <c r="K32" s="36"/>
      <c r="L32" s="40"/>
      <c r="M32" s="40"/>
      <c r="N32" s="39"/>
      <c r="O32" s="39"/>
      <c r="P32" s="39"/>
      <c r="Q32" s="39"/>
      <c r="R32" s="39"/>
      <c r="S32" s="42"/>
      <c r="T32" s="36"/>
      <c r="U32" s="37"/>
      <c r="V32" s="42"/>
      <c r="W32" s="36"/>
      <c r="X32" s="37"/>
      <c r="Y32" s="37">
        <f>IF(AND(AA32=[1]Matrica!$A$4,AB32=[1]Matrica!$B$3),[1]Matrica!$B$4,IF(AND(AA32=[1]Matrica!$A$4,AB32=[1]Matrica!$E$3),[1]Matrica!$E$4,IF(AND(AA32=[1]Matrica!$A$4,AB32=[1]Matrica!$H$3),[1]Matrica!$H$4,IF(AND(AA32=[1]Matrica!$A$5,AB32=[1]Matrica!$B$3),[1]Matrica!$B$5,IF(AND(AA32=[1]Matrica!$A$5,AB32=[1]Matrica!$E$3),[1]Matrica!$E$5,IF(AND(AA32=[1]Matrica!$A$5,AB32=[1]Matrica!$H$3),[1]Matrica!$H$5,IF(AND(AA32=[1]Matrica!$A$6,AB32=[1]Matrica!$B$3),[1]Matrica!$B$6,IF(AND(AA32=[1]Matrica!$A$6,AB32=[1]Matrica!$E$3),[1]Matrica!$E$6,IF(AND(AA32=[1]Matrica!$A$6,AB32=[1]Matrica!$H$3),[1]Matrica!$H$6,IF(AND(AA32=[1]Matrica!$A$7,AB32=[1]Matrica!$B$3),[1]Matrica!$B$7,IF(AND(AA32=[1]Matrica!$A$7,AB32=[1]Matrica!$E$3),[1]Matrica!$E$7,IF(AND(AA32=[1]Matrica!$A$7,AB32=[1]Matrica!$H$3),[1]Matrica!$H$7,IF(AND(AA32=[1]Matrica!$A$8,AB32=[1]Matrica!$B$3),[1]Matrica!$B$8,IF(AND(AA32=[1]Matrica!$A$8,AB32=[1]Matrica!$E$3),[1]Matrica!$E$8,IF(AND(AA32=[1]Matrica!$A$8,AB32=[1]Matrica!$H$3),[1]Matrica!$H$8,IF(AND(AA32=[1]Matrica!$A$9,AB32=[1]Matrica!$B$3),[1]Matrica!$B$9,IF(AND(AA32=[1]Matrica!$A$9,AB32=[1]Matrica!$E$3),[1]Matrica!$E$9,IF(AND(AA32=[1]Matrica!$A$9,AB32=[1]Matrica!$H$3),[1]Matrica!$H$9,IF(AND(AA32=[1]Matrica!$A$10,AB32=[1]Matrica!$B$3),[1]Matrica!$B$10,IF(AND(AA32=[1]Matrica!$A$10,AB32=[1]Matrica!$E$3),[1]Matrica!$E$10,IF(AND(AA32=[1]Matrica!$A$10,AB32=[1]Matrica!$H$3),[1]Matrica!$H$10,IF(AND(AA32=[1]Matrica!$A$11,AB32=[1]Matrica!$B$3),[1]Matrica!$B$11,IF(AND(AA32=[1]Matrica!$A$11,AB32=[1]Matrica!$E$3),[1]Matrica!$E$11,IF(AND(AA32=[1]Matrica!$A$11,AB32=[1]Matrica!$H$3),[1]Matrica!$H$11,IF(AND(AA32=[1]Matrica!$A$12,AB32=[1]Matrica!$B$3),[1]Matrica!$B$12,IF(AND(AA32=[1]Matrica!$A$12,AB32=[1]Matrica!$E$3),[1]Matrica!$E$12,IF(AND(AA32=[1]Matrica!$A$12,AB32=[1]Matrica!$H$3),[1]Matrica!$H$12,IF(AND(AA32=[1]Matrica!$A$13,AB32=[1]Matrica!$B$3),[1]Matrica!$B$13,IF(AND(AA32=[1]Matrica!$A$13,AB32=[1]Matrica!$E$3),[1]Matrica!$E$13,IF(AND(AA32=[1]Matrica!$A$13,AB32=[1]Matrica!$H$3),[1]Matrica!$H$13,IF(AND(AA32=[1]Matrica!$A$14,AB32=[1]Matrica!$B$3),[1]Matrica!$B$14,IF(AND(AA32=[1]Matrica!$A$14,AB32=[1]Matrica!$E$3),[1]Matrica!$E$14,IF(AND(AA32=[1]Matrica!$A$14,AB32=[1]Matrica!$H$3),[1]Matrica!$H$14,IF(AND(AA32=[1]Matrica!$A$15,AB32=[1]Matrica!$B$3),[1]Matrica!$B$15,IF(AND(AA32=[1]Matrica!$A$15,AB32=[1]Matrica!$E$3),[1]Matrica!$E$15,IF(AND(AA32=[1]Matrica!$A$15,AB32=[1]Matrica!$H$3),[1]Matrica!$H$15,IF(AND(AA32=[1]Matrica!$A$16,AB32=[1]Matrica!$B$3),[1]Matrica!$B$16,IF(AND(AA32=[1]Matrica!$A$16,AB32=[1]Matrica!$E$3),[1]Matrica!$E$16,IF(AND(AA32=[1]Matrica!$A$16,AB32=[1]Matrica!$H$3),[1]Matrica!$H$16,"")))))))))))))))))))))))))))))))))))))))</f>
        <v>3.86</v>
      </c>
      <c r="Z32" s="37">
        <f>IF(AND(AA32=[1]Matrica!$A$4,AB32=[1]Matrica!$B$3),[1]Matrica!$D$4,IF(AND(AA32=[1]Matrica!$A$4,AB32=[1]Matrica!$E$3),[1]Matrica!$G$4,IF(AND(AA32=[1]Matrica!$A$4,AB32=[1]Matrica!$H$3),[1]Matrica!$J$4,IF(AND(AA32=[1]Matrica!$A$5,AB32=[1]Matrica!$B$3),[1]Matrica!$D$5,IF(AND(AA32=[1]Matrica!$A$5,AB32=[1]Matrica!$E$3),[1]Matrica!$G$5,IF(AND(AA32=[1]Matrica!$A$5,AB32=[1]Matrica!$H$3),[1]Matrica!$J$5,IF(AND(AA32=[1]Matrica!$A$6,AB32=[1]Matrica!$B$3),[1]Matrica!$D$6,IF(AND(AA32=[1]Matrica!$A$6,AB32=[1]Matrica!$E$3),[1]Matrica!$G$6,IF(AND(AA32=[1]Matrica!$A$6,AB32=[1]Matrica!$H$3),[1]Matrica!$J$6,IF(AND(AA32=[1]Matrica!$A$7,AB32=[1]Matrica!$B$3),[1]Matrica!$D$7,IF(AND(AA32=[1]Matrica!$A$7,AB32=[1]Matrica!$E$3),[1]Matrica!$G$7,IF(AND(AA32=[1]Matrica!$A$7,AB32=[1]Matrica!$H$3),[1]Matrica!$J$7,IF(AND(AA32=[1]Matrica!$A$8,AB32=[1]Matrica!$B$3),[1]Matrica!$D$8,IF(AND(AA32=[1]Matrica!$A$8,AB32=[1]Matrica!$E$3),[1]Matrica!$G$8,IF(AND(AA32=[1]Matrica!$A$8,AB32=[1]Matrica!$H$3),[1]Matrica!$J$8,IF(AND(AA32=[1]Matrica!$A$9,AB32=[1]Matrica!$B$3),[1]Matrica!$D$9,IF(AND(AA32=[1]Matrica!$A$9,AB32=[1]Matrica!$E$3),[1]Matrica!$G$9,IF(AND(AA32=[1]Matrica!$A$9,AB32=[1]Matrica!$H$3),[1]Matrica!$J$9,IF(AND(AA32=[1]Matrica!$A$10,AB32=[1]Matrica!$B$3),[1]Matrica!$D$10,IF(AND(AA32=[1]Matrica!$A$10,AB32=[1]Matrica!$E$3),[1]Matrica!$G$10,IF(AND(AA32=[1]Matrica!$A$10,AB32=[1]Matrica!$H$3),[1]Matrica!$J$10,IF(AND(AA32=[1]Matrica!$A$11,AB32=[1]Matrica!$B$3),[1]Matrica!$D$11,IF(AND(AA32=[1]Matrica!$A$11,AB32=[1]Matrica!$E$3),[1]Matrica!$G$11,IF(AND(AA32=[1]Matrica!$A$11,AB32=[1]Matrica!$H$3),[1]Matrica!$J$11,IF(AND(AA32=[1]Matrica!$A$12,AB32=[1]Matrica!$B$3),[1]Matrica!$D$12,IF(AND(AA32=[1]Matrica!$A$12,AB32=[1]Matrica!$E$3),[1]Matrica!$G$12,IF(AND(AA32=[1]Matrica!$A$12,AB32=[1]Matrica!$H$3),[1]Matrica!$J$12,IF(AND(AA32=[1]Matrica!$A$13,AB32=[1]Matrica!$B$3),[1]Matrica!$D$13,IF(AND(AA32=[1]Matrica!$A$13,AB32=[1]Matrica!$E$3),[1]Matrica!$G$13,IF(AND(AA32=[1]Matrica!$A$13,AB32=[1]Matrica!$H$3),[1]Matrica!$J$13,IF(AND(AA32=[1]Matrica!$A$14,AB32=[1]Matrica!$B$3),[1]Matrica!$D$14,IF(AND(AA32=[1]Matrica!$A$14,AB32=[1]Matrica!$E$3),[1]Matrica!$G$14,IF(AND(AA32=[1]Matrica!$A$14,AB32=[1]Matrica!$H$3),[1]Matrica!$J$14,IF(AND(AA32=[1]Matrica!$A$15,AB32=[1]Matrica!$B$3),[1]Matrica!$D$15,IF(AND(AA32=[1]Matrica!$A$15,AB32=[1]Matrica!$E$3),[1]Matrica!$G$15,IF(AND(AA32=[1]Matrica!$A$15,AB32=[1]Matrica!$H$3),[1]Matrica!$J$15,IF(AND(AA32=[1]Matrica!$A$16,AB32=[1]Matrica!$B$3),[1]Matrica!$D$16,IF(AND(AA32=[1]Matrica!$A$16,AB32=[1]Matrica!$E$3),[1]Matrica!$G$16,IF(AND(AA32=[1]Matrica!$A$16,AB32=[1]Matrica!$H$3),[1]Matrica!$J$16,"")))))))))))))))))))))))))))))))))))))))</f>
        <v>4.12</v>
      </c>
      <c r="AA32" s="171" t="s">
        <v>8</v>
      </c>
      <c r="AB32" s="171">
        <v>1</v>
      </c>
      <c r="AC32" s="172">
        <v>3.99</v>
      </c>
      <c r="AD32" s="173"/>
      <c r="AE32" s="173"/>
      <c r="AF32" s="173"/>
      <c r="AG32" s="174"/>
      <c r="AH32" s="181" t="e">
        <f>AC31/((P31-P32)/P32+1)</f>
        <v>#VALUE!</v>
      </c>
      <c r="AI32" s="175">
        <f t="shared" si="9"/>
        <v>57028.9902</v>
      </c>
      <c r="AJ32" s="175" t="e">
        <f t="shared" si="10"/>
        <v>#DIV/0!</v>
      </c>
      <c r="AK32" s="176" t="s">
        <v>8</v>
      </c>
      <c r="AL32" s="176">
        <v>2</v>
      </c>
      <c r="AM32" s="176">
        <v>4.3499999999999996</v>
      </c>
      <c r="AN32" s="177">
        <f t="shared" si="15"/>
        <v>62174.462999999996</v>
      </c>
      <c r="AO32" s="177" t="e">
        <f t="shared" si="8"/>
        <v>#DIV/0!</v>
      </c>
      <c r="AP32" s="175">
        <f t="shared" si="11"/>
        <v>0</v>
      </c>
      <c r="AQ32" s="177">
        <f t="shared" si="12"/>
        <v>0</v>
      </c>
      <c r="AR32" s="178">
        <f t="shared" si="13"/>
        <v>0</v>
      </c>
    </row>
    <row r="33" spans="3:44" ht="80.099999999999994" customHeight="1">
      <c r="C33" s="36" t="s">
        <v>135</v>
      </c>
      <c r="D33" s="143" t="s">
        <v>136</v>
      </c>
      <c r="E33" s="167" t="s">
        <v>10</v>
      </c>
      <c r="F33" s="41" t="s">
        <v>137</v>
      </c>
      <c r="G33" s="36"/>
      <c r="H33" s="36"/>
      <c r="I33" s="36"/>
      <c r="J33" s="36">
        <v>17.32</v>
      </c>
      <c r="K33" s="36">
        <v>17.32</v>
      </c>
      <c r="L33" s="40">
        <f>J33+(G33*J33)+(H33*J33)</f>
        <v>17.32</v>
      </c>
      <c r="M33" s="40">
        <f>K33+(G33*K33)+(H33*K33)+(I33*K33)</f>
        <v>17.32</v>
      </c>
      <c r="N33" s="39">
        <v>2871.8</v>
      </c>
      <c r="O33" s="39">
        <f>L33*N33</f>
        <v>49739.576000000001</v>
      </c>
      <c r="P33" s="39">
        <f>IF(M33=0,"",M33*N33)</f>
        <v>49739.576000000001</v>
      </c>
      <c r="Q33" s="39">
        <f>O33/2817.35</f>
        <v>17.654737962979397</v>
      </c>
      <c r="R33" s="39">
        <f>IFERROR(P33/2817.35,"")</f>
        <v>17.654737962979397</v>
      </c>
      <c r="S33" s="39">
        <v>3.48</v>
      </c>
      <c r="T33" s="36" t="s">
        <v>9</v>
      </c>
      <c r="U33" s="36" t="s">
        <v>292</v>
      </c>
      <c r="V33" s="39">
        <v>3.48</v>
      </c>
      <c r="W33" s="36" t="s">
        <v>9</v>
      </c>
      <c r="X33" s="36" t="s">
        <v>292</v>
      </c>
      <c r="Y33" s="36">
        <f>IF(AND(AA33=Matrica!$A$4,AB33=Matrica!$B$3),Matrica!$B$4,IF(AND(AA33=Matrica!$A$4,AB33=Matrica!$E$3),Matrica!$E$4,IF(AND(AA33=Matrica!$A$4,AB33=Matrica!$H$3),Matrica!$H$4,IF(AND(AA33=Matrica!$A$5,AB33=Matrica!$B$3),Matrica!$B$5,IF(AND(AA33=Matrica!$A$5,AB33=Matrica!$E$3),Matrica!$E$5,IF(AND(AA33=Matrica!$A$5,AB33=Matrica!$H$3),Matrica!$H$5,IF(AND(AA33=Matrica!$A$6,AB33=Matrica!$B$3),Matrica!$B$6,IF(AND(AA33=Matrica!$A$6,AB33=Matrica!$E$3),Matrica!$E$6,IF(AND(AA33=Matrica!$A$6,AB33=Matrica!$H$3),Matrica!$H$6,IF(AND(AA33=Matrica!$A$7,AB33=Matrica!$B$3),Matrica!$B$7,IF(AND(AA33=Matrica!$A$7,AB33=Matrica!$E$3),Matrica!$E$7,IF(AND(AA33=Matrica!$A$7,AB33=Matrica!$H$3),Matrica!$H$7,IF(AND(AA33=Matrica!$A$8,AB33=Matrica!$B$3),Matrica!$B$8,IF(AND(AA33=Matrica!$A$8,AB33=Matrica!$E$3),Matrica!$E$8,IF(AND(AA33=Matrica!$A$8,AB33=Matrica!$H$3),Matrica!$H$8,IF(AND(AA33=Matrica!$A$9,AB33=Matrica!$B$3),Matrica!$B$9,IF(AND(AA33=Matrica!$A$9,AB33=Matrica!$E$3),Matrica!$E$9,IF(AND(AA33=Matrica!$A$9,AB33=Matrica!$H$3),Matrica!$H$9,IF(AND(AA33=Matrica!$A$10,AB33=Matrica!$B$3),Matrica!$B$10,IF(AND(AA33=Matrica!$A$10,AB33=Matrica!$E$3),Matrica!$E$10,IF(AND(AA33=Matrica!$A$10,AB33=Matrica!$H$3),Matrica!$H$10,IF(AND(AA33=Matrica!$A$11,AB33=Matrica!$B$3),Matrica!$B$11,IF(AND(AA33=Matrica!$A$11,AB33=Matrica!$E$3),Matrica!$E$11,IF(AND(AA33=Matrica!$A$11,AB33=Matrica!$H$3),Matrica!$H$11,IF(AND(AA33=Matrica!$A$12,AB33=Matrica!$B$3),Matrica!$B$12,IF(AND(AA33=Matrica!$A$12,AB33=Matrica!$E$3),Matrica!$E$12,IF(AND(AA33=Matrica!$A$12,AB33=Matrica!$H$3),Matrica!$H$12,IF(AND(AA33=Matrica!$A$13,AB33=Matrica!$B$3),Matrica!$B$13,IF(AND(AA33=Matrica!$A$13,AB33=Matrica!$E$3),Matrica!$E$13,IF(AND(AA33=Matrica!$A$13,AB33=Matrica!$H$3),Matrica!$H$13,IF(AND(AA33=Matrica!$A$14,AB33=Matrica!$B$3),Matrica!$B$14,IF(AND(AA33=Matrica!$A$14,AB33=Matrica!$E$3),Matrica!$E$14,IF(AND(AA33=Matrica!$A$14,AB33=Matrica!$H$3),Matrica!$H$14,IF(AND(AA33=Matrica!$A$15,AB33=Matrica!$B$3),Matrica!$B$15,IF(AND(AA33=Matrica!$A$15,AB33=Matrica!$E$3),Matrica!$E$15,IF(AND(AA33=Matrica!$A$15,AB33=Matrica!$H$3),Matrica!$H$15,IF(AND(AA33=Matrica!$A$16,AB33=Matrica!$B$3),Matrica!$B$16,IF(AND(AA33=Matrica!$A$16,AB33=Matrica!$E$3),Matrica!$E$16,IF(AND(AA33=Matrica!$A$16,AB33=Matrica!$H$3),Matrica!$H$16,"")))))))))))))))))))))))))))))))))))))))</f>
        <v>3.84</v>
      </c>
      <c r="Z33" s="36">
        <f>IF(AND(AA33=Matrica!$A$4,AB33=Matrica!$B$3),Matrica!$D$4,IF(AND(AA33=Matrica!$A$4,AB33=Matrica!$E$3),Matrica!$G$4,IF(AND(AA33=Matrica!$A$4,AB33=Matrica!$H$3),Matrica!$J$4,IF(AND(AA33=Matrica!$A$5,AB33=Matrica!$B$3),Matrica!$D$5,IF(AND(AA33=Matrica!$A$5,AB33=Matrica!$E$3),Matrica!$G$5,IF(AND(AA33=Matrica!$A$5,AB33=Matrica!$H$3),Matrica!$J$5,IF(AND(AA33=Matrica!$A$6,AB33=Matrica!$B$3),Matrica!$D$6,IF(AND(AA33=Matrica!$A$6,AB33=Matrica!$E$3),Matrica!$G$6,IF(AND(AA33=Matrica!$A$6,AB33=Matrica!$H$3),Matrica!$J$6,IF(AND(AA33=Matrica!$A$7,AB33=Matrica!$B$3),Matrica!$D$7,IF(AND(AA33=Matrica!$A$7,AB33=Matrica!$E$3),Matrica!$G$7,IF(AND(AA33=Matrica!$A$7,AB33=Matrica!$H$3),Matrica!$J$7,IF(AND(AA33=Matrica!$A$8,AB33=Matrica!$B$3),Matrica!$D$8,IF(AND(AA33=Matrica!$A$8,AB33=Matrica!$E$3),Matrica!$G$8,IF(AND(AA33=Matrica!$A$8,AB33=Matrica!$H$3),Matrica!$J$8,IF(AND(AA33=Matrica!$A$9,AB33=Matrica!$B$3),Matrica!$D$9,IF(AND(AA33=Matrica!$A$9,AB33=Matrica!$E$3),Matrica!$G$9,IF(AND(AA33=Matrica!$A$9,AB33=Matrica!$H$3),Matrica!$J$9,IF(AND(AA33=Matrica!$A$10,AB33=Matrica!$B$3),Matrica!$D$10,IF(AND(AA33=Matrica!$A$10,AB33=Matrica!$E$3),Matrica!$G$10,IF(AND(AA33=Matrica!$A$10,AB33=Matrica!$H$3),Matrica!$J$10,IF(AND(AA33=Matrica!$A$11,AB33=Matrica!$B$3),Matrica!$D$11,IF(AND(AA33=Matrica!$A$11,AB33=Matrica!$E$3),Matrica!$G$11,IF(AND(AA33=Matrica!$A$11,AB33=Matrica!$H$3),Matrica!$J$11,IF(AND(AA33=Matrica!$A$12,AB33=Matrica!$B$3),Matrica!$D$12,IF(AND(AA33=Matrica!$A$12,AB33=Matrica!$E$3),Matrica!$G$12,IF(AND(AA33=Matrica!$A$12,AB33=Matrica!$H$3),Matrica!$J$12,IF(AND(AA33=Matrica!$A$13,AB33=Matrica!$B$3),Matrica!$D$13,IF(AND(AA33=Matrica!$A$13,AB33=Matrica!$E$3),Matrica!$G$13,IF(AND(AA33=Matrica!$A$13,AB33=Matrica!$H$3),Matrica!$J$13,IF(AND(AA33=Matrica!$A$14,AB33=Matrica!$B$3),Matrica!$D$14,IF(AND(AA33=Matrica!$A$14,AB33=Matrica!$E$3),Matrica!$G$14,IF(AND(AA33=Matrica!$A$14,AB33=Matrica!$H$3),Matrica!$J$14,IF(AND(AA33=Matrica!$A$15,AB33=Matrica!$B$3),Matrica!$D$15,IF(AND(AA33=Matrica!$A$15,AB33=Matrica!$E$3),Matrica!$G$15,IF(AND(AA33=Matrica!$A$15,AB33=Matrica!$H$3),Matrica!$J$15,IF(AND(AA33=Matrica!$A$16,AB33=Matrica!$B$3),Matrica!$D$16,IF(AND(AA33=Matrica!$A$16,AB33=Matrica!$E$3),Matrica!$G$16,IF(AND(AA33=Matrica!$A$16,AB33=Matrica!$H$3),Matrica!$J$16,"")))))))))))))))))))))))))))))))))))))))</f>
        <v>3.96</v>
      </c>
      <c r="AA33" s="171" t="s">
        <v>9</v>
      </c>
      <c r="AB33" s="171">
        <v>3</v>
      </c>
      <c r="AC33" s="172">
        <v>3.84</v>
      </c>
      <c r="AD33" s="173" t="str">
        <f>IF(AND(S33&lt;Y33,S33&lt;Z33,V33&lt;Z33,V33&lt;Y33),"RAST",IF(AND(S33&gt;Y33,S33&gt;Z33,V33&gt;Y33,V33&gt;Z33),"PAD","ISTI"))</f>
        <v>RAST</v>
      </c>
      <c r="AE33" s="173">
        <f t="shared" ref="AE33:AE64" si="17">IFERROR((AC33-S33)/S33*100,"")</f>
        <v>10.344827586206893</v>
      </c>
      <c r="AF33" s="173">
        <f t="shared" ref="AF33:AF64" si="18">IFERROR((AC33-V33)/V33,"")</f>
        <v>0.10344827586206894</v>
      </c>
      <c r="AG33" s="174">
        <v>9</v>
      </c>
      <c r="AH33" s="136"/>
      <c r="AI33" s="175">
        <f t="shared" si="9"/>
        <v>54885.043199999993</v>
      </c>
      <c r="AJ33" s="175">
        <f t="shared" si="10"/>
        <v>10.344815162879527</v>
      </c>
      <c r="AK33" s="176" t="s">
        <v>8</v>
      </c>
      <c r="AL33" s="176">
        <v>1</v>
      </c>
      <c r="AM33" s="176">
        <v>3.86</v>
      </c>
      <c r="AN33" s="177">
        <f t="shared" si="15"/>
        <v>55170.902799999996</v>
      </c>
      <c r="AO33" s="177">
        <f t="shared" si="8"/>
        <v>10.919527741852875</v>
      </c>
      <c r="AP33" s="175">
        <f t="shared" si="11"/>
        <v>493965.38879999996</v>
      </c>
      <c r="AQ33" s="177">
        <f t="shared" si="12"/>
        <v>496538.12519999995</v>
      </c>
      <c r="AR33" s="178">
        <f t="shared" si="13"/>
        <v>-2572.7363999999943</v>
      </c>
    </row>
    <row r="34" spans="3:44" ht="80.099999999999994" customHeight="1">
      <c r="C34" s="45" t="s">
        <v>178</v>
      </c>
      <c r="D34" s="143" t="s">
        <v>86</v>
      </c>
      <c r="E34" s="167" t="s">
        <v>10</v>
      </c>
      <c r="F34" s="41" t="s">
        <v>137</v>
      </c>
      <c r="G34" s="36"/>
      <c r="H34" s="36"/>
      <c r="I34" s="36"/>
      <c r="J34" s="36">
        <v>13.42</v>
      </c>
      <c r="K34" s="36">
        <v>17.32</v>
      </c>
      <c r="L34" s="40">
        <f>J34+(G34*J34)+(H34*J34)</f>
        <v>13.42</v>
      </c>
      <c r="M34" s="40">
        <f>K34+(G34*K34)+(H34*K34)+(I34*K34)</f>
        <v>17.32</v>
      </c>
      <c r="N34" s="39">
        <v>2871.8</v>
      </c>
      <c r="O34" s="39">
        <f>L34*N34</f>
        <v>38539.556000000004</v>
      </c>
      <c r="P34" s="39">
        <f>IF(M34=0,"",M34*N34)</f>
        <v>49739.576000000001</v>
      </c>
      <c r="Q34" s="39">
        <f>O34/2817.35</f>
        <v>13.679363941292351</v>
      </c>
      <c r="R34" s="39">
        <f>IFERROR(P34/2817.35,"")</f>
        <v>17.654737962979397</v>
      </c>
      <c r="S34" s="39">
        <v>2.7</v>
      </c>
      <c r="T34" s="36" t="s">
        <v>11</v>
      </c>
      <c r="U34" s="36" t="s">
        <v>291</v>
      </c>
      <c r="V34" s="39">
        <v>3.48</v>
      </c>
      <c r="W34" s="36" t="s">
        <v>9</v>
      </c>
      <c r="X34" s="36" t="s">
        <v>292</v>
      </c>
      <c r="Y34" s="36">
        <f>IF(AND(AA34=Matrica!$A$4,AB34=Matrica!$B$3),Matrica!$B$4,IF(AND(AA34=Matrica!$A$4,AB34=Matrica!$E$3),Matrica!$E$4,IF(AND(AA34=Matrica!$A$4,AB34=Matrica!$H$3),Matrica!$H$4,IF(AND(AA34=Matrica!$A$5,AB34=Matrica!$B$3),Matrica!$B$5,IF(AND(AA34=Matrica!$A$5,AB34=Matrica!$E$3),Matrica!$E$5,IF(AND(AA34=Matrica!$A$5,AB34=Matrica!$H$3),Matrica!$H$5,IF(AND(AA34=Matrica!$A$6,AB34=Matrica!$B$3),Matrica!$B$6,IF(AND(AA34=Matrica!$A$6,AB34=Matrica!$E$3),Matrica!$E$6,IF(AND(AA34=Matrica!$A$6,AB34=Matrica!$H$3),Matrica!$H$6,IF(AND(AA34=Matrica!$A$7,AB34=Matrica!$B$3),Matrica!$B$7,IF(AND(AA34=Matrica!$A$7,AB34=Matrica!$E$3),Matrica!$E$7,IF(AND(AA34=Matrica!$A$7,AB34=Matrica!$H$3),Matrica!$H$7,IF(AND(AA34=Matrica!$A$8,AB34=Matrica!$B$3),Matrica!$B$8,IF(AND(AA34=Matrica!$A$8,AB34=Matrica!$E$3),Matrica!$E$8,IF(AND(AA34=Matrica!$A$8,AB34=Matrica!$H$3),Matrica!$H$8,IF(AND(AA34=Matrica!$A$9,AB34=Matrica!$B$3),Matrica!$B$9,IF(AND(AA34=Matrica!$A$9,AB34=Matrica!$E$3),Matrica!$E$9,IF(AND(AA34=Matrica!$A$9,AB34=Matrica!$H$3),Matrica!$H$9,IF(AND(AA34=Matrica!$A$10,AB34=Matrica!$B$3),Matrica!$B$10,IF(AND(AA34=Matrica!$A$10,AB34=Matrica!$E$3),Matrica!$E$10,IF(AND(AA34=Matrica!$A$10,AB34=Matrica!$H$3),Matrica!$H$10,IF(AND(AA34=Matrica!$A$11,AB34=Matrica!$B$3),Matrica!$B$11,IF(AND(AA34=Matrica!$A$11,AB34=Matrica!$E$3),Matrica!$E$11,IF(AND(AA34=Matrica!$A$11,AB34=Matrica!$H$3),Matrica!$H$11,IF(AND(AA34=Matrica!$A$12,AB34=Matrica!$B$3),Matrica!$B$12,IF(AND(AA34=Matrica!$A$12,AB34=Matrica!$E$3),Matrica!$E$12,IF(AND(AA34=Matrica!$A$12,AB34=Matrica!$H$3),Matrica!$H$12,IF(AND(AA34=Matrica!$A$13,AB34=Matrica!$B$3),Matrica!$B$13,IF(AND(AA34=Matrica!$A$13,AB34=Matrica!$E$3),Matrica!$E$13,IF(AND(AA34=Matrica!$A$13,AB34=Matrica!$H$3),Matrica!$H$13,IF(AND(AA34=Matrica!$A$14,AB34=Matrica!$B$3),Matrica!$B$14,IF(AND(AA34=Matrica!$A$14,AB34=Matrica!$E$3),Matrica!$E$14,IF(AND(AA34=Matrica!$A$14,AB34=Matrica!$H$3),Matrica!$H$14,IF(AND(AA34=Matrica!$A$15,AB34=Matrica!$B$3),Matrica!$B$15,IF(AND(AA34=Matrica!$A$15,AB34=Matrica!$E$3),Matrica!$E$15,IF(AND(AA34=Matrica!$A$15,AB34=Matrica!$H$3),Matrica!$H$15,IF(AND(AA34=Matrica!$A$16,AB34=Matrica!$B$3),Matrica!$B$16,IF(AND(AA34=Matrica!$A$16,AB34=Matrica!$E$3),Matrica!$E$16,IF(AND(AA34=Matrica!$A$16,AB34=Matrica!$H$3),Matrica!$H$16,"")))))))))))))))))))))))))))))))))))))))</f>
        <v>3.84</v>
      </c>
      <c r="Z34" s="36">
        <f>IF(AND(AA34=Matrica!$A$4,AB34=Matrica!$B$3),Matrica!$D$4,IF(AND(AA34=Matrica!$A$4,AB34=Matrica!$E$3),Matrica!$G$4,IF(AND(AA34=Matrica!$A$4,AB34=Matrica!$H$3),Matrica!$J$4,IF(AND(AA34=Matrica!$A$5,AB34=Matrica!$B$3),Matrica!$D$5,IF(AND(AA34=Matrica!$A$5,AB34=Matrica!$E$3),Matrica!$G$5,IF(AND(AA34=Matrica!$A$5,AB34=Matrica!$H$3),Matrica!$J$5,IF(AND(AA34=Matrica!$A$6,AB34=Matrica!$B$3),Matrica!$D$6,IF(AND(AA34=Matrica!$A$6,AB34=Matrica!$E$3),Matrica!$G$6,IF(AND(AA34=Matrica!$A$6,AB34=Matrica!$H$3),Matrica!$J$6,IF(AND(AA34=Matrica!$A$7,AB34=Matrica!$B$3),Matrica!$D$7,IF(AND(AA34=Matrica!$A$7,AB34=Matrica!$E$3),Matrica!$G$7,IF(AND(AA34=Matrica!$A$7,AB34=Matrica!$H$3),Matrica!$J$7,IF(AND(AA34=Matrica!$A$8,AB34=Matrica!$B$3),Matrica!$D$8,IF(AND(AA34=Matrica!$A$8,AB34=Matrica!$E$3),Matrica!$G$8,IF(AND(AA34=Matrica!$A$8,AB34=Matrica!$H$3),Matrica!$J$8,IF(AND(AA34=Matrica!$A$9,AB34=Matrica!$B$3),Matrica!$D$9,IF(AND(AA34=Matrica!$A$9,AB34=Matrica!$E$3),Matrica!$G$9,IF(AND(AA34=Matrica!$A$9,AB34=Matrica!$H$3),Matrica!$J$9,IF(AND(AA34=Matrica!$A$10,AB34=Matrica!$B$3),Matrica!$D$10,IF(AND(AA34=Matrica!$A$10,AB34=Matrica!$E$3),Matrica!$G$10,IF(AND(AA34=Matrica!$A$10,AB34=Matrica!$H$3),Matrica!$J$10,IF(AND(AA34=Matrica!$A$11,AB34=Matrica!$B$3),Matrica!$D$11,IF(AND(AA34=Matrica!$A$11,AB34=Matrica!$E$3),Matrica!$G$11,IF(AND(AA34=Matrica!$A$11,AB34=Matrica!$H$3),Matrica!$J$11,IF(AND(AA34=Matrica!$A$12,AB34=Matrica!$B$3),Matrica!$D$12,IF(AND(AA34=Matrica!$A$12,AB34=Matrica!$E$3),Matrica!$G$12,IF(AND(AA34=Matrica!$A$12,AB34=Matrica!$H$3),Matrica!$J$12,IF(AND(AA34=Matrica!$A$13,AB34=Matrica!$B$3),Matrica!$D$13,IF(AND(AA34=Matrica!$A$13,AB34=Matrica!$E$3),Matrica!$G$13,IF(AND(AA34=Matrica!$A$13,AB34=Matrica!$H$3),Matrica!$J$13,IF(AND(AA34=Matrica!$A$14,AB34=Matrica!$B$3),Matrica!$D$14,IF(AND(AA34=Matrica!$A$14,AB34=Matrica!$E$3),Matrica!$G$14,IF(AND(AA34=Matrica!$A$14,AB34=Matrica!$H$3),Matrica!$J$14,IF(AND(AA34=Matrica!$A$15,AB34=Matrica!$B$3),Matrica!$D$15,IF(AND(AA34=Matrica!$A$15,AB34=Matrica!$E$3),Matrica!$G$15,IF(AND(AA34=Matrica!$A$15,AB34=Matrica!$H$3),Matrica!$J$15,IF(AND(AA34=Matrica!$A$16,AB34=Matrica!$B$3),Matrica!$D$16,IF(AND(AA34=Matrica!$A$16,AB34=Matrica!$E$3),Matrica!$G$16,IF(AND(AA34=Matrica!$A$16,AB34=Matrica!$H$3),Matrica!$J$16,"")))))))))))))))))))))))))))))))))))))))</f>
        <v>3.96</v>
      </c>
      <c r="AA34" s="171" t="s">
        <v>9</v>
      </c>
      <c r="AB34" s="171">
        <v>3</v>
      </c>
      <c r="AC34" s="172">
        <v>3.84</v>
      </c>
      <c r="AD34" s="173" t="str">
        <f>IF(AND(S34&lt;Y34,S34&lt;Z34,V34&lt;Z34,V34&lt;Y34),"RAST",IF(AND(S34&gt;Y34,S34&gt;Z34,V34&gt;Y34,V34&gt;Z34),"PAD","ISTI"))</f>
        <v>RAST</v>
      </c>
      <c r="AE34" s="173">
        <f t="shared" si="17"/>
        <v>42.222222222222207</v>
      </c>
      <c r="AF34" s="173">
        <f t="shared" si="18"/>
        <v>0.10344827586206894</v>
      </c>
      <c r="AG34" s="174">
        <v>180.37</v>
      </c>
      <c r="AH34" s="136"/>
      <c r="AI34" s="175">
        <f t="shared" si="9"/>
        <v>54885.043199999993</v>
      </c>
      <c r="AJ34" s="175">
        <f t="shared" si="10"/>
        <v>10.344815162879527</v>
      </c>
      <c r="AK34" s="176" t="s">
        <v>8</v>
      </c>
      <c r="AL34" s="176">
        <v>1</v>
      </c>
      <c r="AM34" s="176">
        <v>3.86</v>
      </c>
      <c r="AN34" s="177">
        <f t="shared" si="15"/>
        <v>55170.902799999996</v>
      </c>
      <c r="AO34" s="177">
        <f t="shared" ref="AO34:AO65" si="19">+(AN34/P34-1)*100</f>
        <v>10.919527741852875</v>
      </c>
      <c r="AP34" s="175">
        <f t="shared" si="11"/>
        <v>9899615.2419839986</v>
      </c>
      <c r="AQ34" s="177">
        <f t="shared" si="12"/>
        <v>9951175.7380359992</v>
      </c>
      <c r="AR34" s="178">
        <f t="shared" si="13"/>
        <v>-51560.496052000672</v>
      </c>
    </row>
    <row r="35" spans="3:44" ht="80.099999999999994" customHeight="1">
      <c r="C35" s="45" t="s">
        <v>179</v>
      </c>
      <c r="D35" s="143" t="s">
        <v>86</v>
      </c>
      <c r="E35" s="167" t="s">
        <v>11</v>
      </c>
      <c r="F35" s="41" t="s">
        <v>137</v>
      </c>
      <c r="G35" s="36"/>
      <c r="H35" s="36"/>
      <c r="I35" s="36"/>
      <c r="J35" s="36">
        <v>14.88</v>
      </c>
      <c r="K35" s="36">
        <v>14.88</v>
      </c>
      <c r="L35" s="40">
        <f>J35+(G35*J35)+(H35*J35)</f>
        <v>14.88</v>
      </c>
      <c r="M35" s="40">
        <f>K35+(G35*K35)+(H35*K35)+(I35*K35)</f>
        <v>14.88</v>
      </c>
      <c r="N35" s="39">
        <v>2871.8</v>
      </c>
      <c r="O35" s="39">
        <f>L35*N35</f>
        <v>42732.384000000005</v>
      </c>
      <c r="P35" s="39">
        <f>IF(M35=0,"",M35*N35)</f>
        <v>42732.384000000005</v>
      </c>
      <c r="Q35" s="39">
        <f>O35/2817.35</f>
        <v>15.167580882744426</v>
      </c>
      <c r="R35" s="39">
        <f>IFERROR(P35/2817.35,"")</f>
        <v>15.167580882744426</v>
      </c>
      <c r="S35" s="39">
        <v>2.99</v>
      </c>
      <c r="T35" s="36" t="s">
        <v>10</v>
      </c>
      <c r="U35" s="36" t="s">
        <v>292</v>
      </c>
      <c r="V35" s="39">
        <v>2.99</v>
      </c>
      <c r="W35" s="36" t="s">
        <v>10</v>
      </c>
      <c r="X35" s="36" t="s">
        <v>292</v>
      </c>
      <c r="Y35" s="36">
        <f>IF(AND(AA35=Matrica!$A$4,AB35=Matrica!$B$3),Matrica!$B$4,IF(AND(AA35=Matrica!$A$4,AB35=Matrica!$E$3),Matrica!$E$4,IF(AND(AA35=Matrica!$A$4,AB35=Matrica!$H$3),Matrica!$H$4,IF(AND(AA35=Matrica!$A$5,AB35=Matrica!$B$3),Matrica!$B$5,IF(AND(AA35=Matrica!$A$5,AB35=Matrica!$E$3),Matrica!$E$5,IF(AND(AA35=Matrica!$A$5,AB35=Matrica!$H$3),Matrica!$H$5,IF(AND(AA35=Matrica!$A$6,AB35=Matrica!$B$3),Matrica!$B$6,IF(AND(AA35=Matrica!$A$6,AB35=Matrica!$E$3),Matrica!$E$6,IF(AND(AA35=Matrica!$A$6,AB35=Matrica!$H$3),Matrica!$H$6,IF(AND(AA35=Matrica!$A$7,AB35=Matrica!$B$3),Matrica!$B$7,IF(AND(AA35=Matrica!$A$7,AB35=Matrica!$E$3),Matrica!$E$7,IF(AND(AA35=Matrica!$A$7,AB35=Matrica!$H$3),Matrica!$H$7,IF(AND(AA35=Matrica!$A$8,AB35=Matrica!$B$3),Matrica!$B$8,IF(AND(AA35=Matrica!$A$8,AB35=Matrica!$E$3),Matrica!$E$8,IF(AND(AA35=Matrica!$A$8,AB35=Matrica!$H$3),Matrica!$H$8,IF(AND(AA35=Matrica!$A$9,AB35=Matrica!$B$3),Matrica!$B$9,IF(AND(AA35=Matrica!$A$9,AB35=Matrica!$E$3),Matrica!$E$9,IF(AND(AA35=Matrica!$A$9,AB35=Matrica!$H$3),Matrica!$H$9,IF(AND(AA35=Matrica!$A$10,AB35=Matrica!$B$3),Matrica!$B$10,IF(AND(AA35=Matrica!$A$10,AB35=Matrica!$E$3),Matrica!$E$10,IF(AND(AA35=Matrica!$A$10,AB35=Matrica!$H$3),Matrica!$H$10,IF(AND(AA35=Matrica!$A$11,AB35=Matrica!$B$3),Matrica!$B$11,IF(AND(AA35=Matrica!$A$11,AB35=Matrica!$E$3),Matrica!$E$11,IF(AND(AA35=Matrica!$A$11,AB35=Matrica!$H$3),Matrica!$H$11,IF(AND(AA35=Matrica!$A$12,AB35=Matrica!$B$3),Matrica!$B$12,IF(AND(AA35=Matrica!$A$12,AB35=Matrica!$E$3),Matrica!$E$12,IF(AND(AA35=Matrica!$A$12,AB35=Matrica!$H$3),Matrica!$H$12,IF(AND(AA35=Matrica!$A$13,AB35=Matrica!$B$3),Matrica!$B$13,IF(AND(AA35=Matrica!$A$13,AB35=Matrica!$E$3),Matrica!$E$13,IF(AND(AA35=Matrica!$A$13,AB35=Matrica!$H$3),Matrica!$H$13,IF(AND(AA35=Matrica!$A$14,AB35=Matrica!$B$3),Matrica!$B$14,IF(AND(AA35=Matrica!$A$14,AB35=Matrica!$E$3),Matrica!$E$14,IF(AND(AA35=Matrica!$A$14,AB35=Matrica!$H$3),Matrica!$H$14,IF(AND(AA35=Matrica!$A$15,AB35=Matrica!$B$3),Matrica!$B$15,IF(AND(AA35=Matrica!$A$15,AB35=Matrica!$E$3),Matrica!$E$15,IF(AND(AA35=Matrica!$A$15,AB35=Matrica!$H$3),Matrica!$H$15,IF(AND(AA35=Matrica!$A$16,AB35=Matrica!$B$3),Matrica!$B$16,IF(AND(AA35=Matrica!$A$16,AB35=Matrica!$E$3),Matrica!$E$16,IF(AND(AA35=Matrica!$A$16,AB35=Matrica!$H$3),Matrica!$H$16,"")))))))))))))))))))))))))))))))))))))))</f>
        <v>3.12</v>
      </c>
      <c r="Z35" s="36">
        <f>IF(AND(AA35=Matrica!$A$4,AB35=Matrica!$B$3),Matrica!$D$4,IF(AND(AA35=Matrica!$A$4,AB35=Matrica!$E$3),Matrica!$G$4,IF(AND(AA35=Matrica!$A$4,AB35=Matrica!$H$3),Matrica!$J$4,IF(AND(AA35=Matrica!$A$5,AB35=Matrica!$B$3),Matrica!$D$5,IF(AND(AA35=Matrica!$A$5,AB35=Matrica!$E$3),Matrica!$G$5,IF(AND(AA35=Matrica!$A$5,AB35=Matrica!$H$3),Matrica!$J$5,IF(AND(AA35=Matrica!$A$6,AB35=Matrica!$B$3),Matrica!$D$6,IF(AND(AA35=Matrica!$A$6,AB35=Matrica!$E$3),Matrica!$G$6,IF(AND(AA35=Matrica!$A$6,AB35=Matrica!$H$3),Matrica!$J$6,IF(AND(AA35=Matrica!$A$7,AB35=Matrica!$B$3),Matrica!$D$7,IF(AND(AA35=Matrica!$A$7,AB35=Matrica!$E$3),Matrica!$G$7,IF(AND(AA35=Matrica!$A$7,AB35=Matrica!$H$3),Matrica!$J$7,IF(AND(AA35=Matrica!$A$8,AB35=Matrica!$B$3),Matrica!$D$8,IF(AND(AA35=Matrica!$A$8,AB35=Matrica!$E$3),Matrica!$G$8,IF(AND(AA35=Matrica!$A$8,AB35=Matrica!$H$3),Matrica!$J$8,IF(AND(AA35=Matrica!$A$9,AB35=Matrica!$B$3),Matrica!$D$9,IF(AND(AA35=Matrica!$A$9,AB35=Matrica!$E$3),Matrica!$G$9,IF(AND(AA35=Matrica!$A$9,AB35=Matrica!$H$3),Matrica!$J$9,IF(AND(AA35=Matrica!$A$10,AB35=Matrica!$B$3),Matrica!$D$10,IF(AND(AA35=Matrica!$A$10,AB35=Matrica!$E$3),Matrica!$G$10,IF(AND(AA35=Matrica!$A$10,AB35=Matrica!$H$3),Matrica!$J$10,IF(AND(AA35=Matrica!$A$11,AB35=Matrica!$B$3),Matrica!$D$11,IF(AND(AA35=Matrica!$A$11,AB35=Matrica!$E$3),Matrica!$G$11,IF(AND(AA35=Matrica!$A$11,AB35=Matrica!$H$3),Matrica!$J$11,IF(AND(AA35=Matrica!$A$12,AB35=Matrica!$B$3),Matrica!$D$12,IF(AND(AA35=Matrica!$A$12,AB35=Matrica!$E$3),Matrica!$G$12,IF(AND(AA35=Matrica!$A$12,AB35=Matrica!$H$3),Matrica!$J$12,IF(AND(AA35=Matrica!$A$13,AB35=Matrica!$B$3),Matrica!$D$13,IF(AND(AA35=Matrica!$A$13,AB35=Matrica!$E$3),Matrica!$G$13,IF(AND(AA35=Matrica!$A$13,AB35=Matrica!$H$3),Matrica!$J$13,IF(AND(AA35=Matrica!$A$14,AB35=Matrica!$B$3),Matrica!$D$14,IF(AND(AA35=Matrica!$A$14,AB35=Matrica!$E$3),Matrica!$G$14,IF(AND(AA35=Matrica!$A$14,AB35=Matrica!$H$3),Matrica!$J$14,IF(AND(AA35=Matrica!$A$15,AB35=Matrica!$B$3),Matrica!$D$15,IF(AND(AA35=Matrica!$A$15,AB35=Matrica!$E$3),Matrica!$G$15,IF(AND(AA35=Matrica!$A$15,AB35=Matrica!$H$3),Matrica!$J$15,IF(AND(AA35=Matrica!$A$16,AB35=Matrica!$B$3),Matrica!$D$16,IF(AND(AA35=Matrica!$A$16,AB35=Matrica!$E$3),Matrica!$G$16,IF(AND(AA35=Matrica!$A$16,AB35=Matrica!$H$3),Matrica!$J$16,"")))))))))))))))))))))))))))))))))))))))</f>
        <v>3.33</v>
      </c>
      <c r="AA35" s="171" t="s">
        <v>10</v>
      </c>
      <c r="AB35" s="171">
        <v>2</v>
      </c>
      <c r="AC35" s="172">
        <v>3.31</v>
      </c>
      <c r="AD35" s="173" t="str">
        <f>IF(AND(S35&lt;Y35,S35&lt;Z35,V35&lt;Z35,V35&lt;Y35),"RAST",IF(AND(S35&gt;Y35,S35&gt;Z35,V35&gt;Y35,V35&gt;Z35),"PAD","ISTI"))</f>
        <v>RAST</v>
      </c>
      <c r="AE35" s="173">
        <f t="shared" si="17"/>
        <v>10.70234113712374</v>
      </c>
      <c r="AF35" s="173">
        <f t="shared" si="18"/>
        <v>0.1070234113712374</v>
      </c>
      <c r="AG35" s="174">
        <v>20.85</v>
      </c>
      <c r="AH35" s="181">
        <f>AC34/((P34-P35)/P35+1)</f>
        <v>3.2990300230946885</v>
      </c>
      <c r="AI35" s="175">
        <f t="shared" si="9"/>
        <v>47309.763800000001</v>
      </c>
      <c r="AJ35" s="175">
        <f t="shared" si="10"/>
        <v>10.711735156175695</v>
      </c>
      <c r="AK35" s="176" t="s">
        <v>10</v>
      </c>
      <c r="AL35" s="176">
        <v>2</v>
      </c>
      <c r="AM35" s="176">
        <v>3.31</v>
      </c>
      <c r="AN35" s="177">
        <f t="shared" si="15"/>
        <v>47309.763800000001</v>
      </c>
      <c r="AO35" s="177">
        <f t="shared" si="19"/>
        <v>10.711735156175695</v>
      </c>
      <c r="AP35" s="175">
        <f t="shared" si="11"/>
        <v>986408.57523000007</v>
      </c>
      <c r="AQ35" s="177">
        <f t="shared" si="12"/>
        <v>986408.57523000007</v>
      </c>
      <c r="AR35" s="178">
        <f t="shared" si="13"/>
        <v>0</v>
      </c>
    </row>
    <row r="36" spans="3:44" ht="80.099999999999994" customHeight="1">
      <c r="C36" s="36" t="s">
        <v>180</v>
      </c>
      <c r="D36" s="143" t="s">
        <v>86</v>
      </c>
      <c r="E36" s="167" t="s">
        <v>13</v>
      </c>
      <c r="F36" s="41" t="s">
        <v>137</v>
      </c>
      <c r="G36" s="36"/>
      <c r="H36" s="36"/>
      <c r="I36" s="36"/>
      <c r="J36" s="36">
        <v>13.42</v>
      </c>
      <c r="K36" s="36">
        <v>13.42</v>
      </c>
      <c r="L36" s="40">
        <f>J36+(G36*J36)+(H36*J36)</f>
        <v>13.42</v>
      </c>
      <c r="M36" s="40">
        <f>K36+(G36*K36)+(H36*K36)+(I36*K36)</f>
        <v>13.42</v>
      </c>
      <c r="N36" s="39">
        <v>2871.8</v>
      </c>
      <c r="O36" s="39">
        <f>L36*N36</f>
        <v>38539.556000000004</v>
      </c>
      <c r="P36" s="39">
        <f>IF(M36=0,"",M36*N36)</f>
        <v>38539.556000000004</v>
      </c>
      <c r="Q36" s="39">
        <f>O36/2817.35</f>
        <v>13.679363941292351</v>
      </c>
      <c r="R36" s="39">
        <f>IFERROR(P36/2817.35,"")</f>
        <v>13.679363941292351</v>
      </c>
      <c r="S36" s="39">
        <v>2.7</v>
      </c>
      <c r="T36" s="36" t="s">
        <v>11</v>
      </c>
      <c r="U36" s="36" t="s">
        <v>291</v>
      </c>
      <c r="V36" s="39">
        <v>2.7</v>
      </c>
      <c r="W36" s="36" t="s">
        <v>11</v>
      </c>
      <c r="X36" s="36" t="s">
        <v>291</v>
      </c>
      <c r="Y36" s="36">
        <f>IF(AND(AA36=Matrica!$A$4,AB36=Matrica!$B$3),Matrica!$B$4,IF(AND(AA36=Matrica!$A$4,AB36=Matrica!$E$3),Matrica!$E$4,IF(AND(AA36=Matrica!$A$4,AB36=Matrica!$H$3),Matrica!$H$4,IF(AND(AA36=Matrica!$A$5,AB36=Matrica!$B$3),Matrica!$B$5,IF(AND(AA36=Matrica!$A$5,AB36=Matrica!$E$3),Matrica!$E$5,IF(AND(AA36=Matrica!$A$5,AB36=Matrica!$H$3),Matrica!$H$5,IF(AND(AA36=Matrica!$A$6,AB36=Matrica!$B$3),Matrica!$B$6,IF(AND(AA36=Matrica!$A$6,AB36=Matrica!$E$3),Matrica!$E$6,IF(AND(AA36=Matrica!$A$6,AB36=Matrica!$H$3),Matrica!$H$6,IF(AND(AA36=Matrica!$A$7,AB36=Matrica!$B$3),Matrica!$B$7,IF(AND(AA36=Matrica!$A$7,AB36=Matrica!$E$3),Matrica!$E$7,IF(AND(AA36=Matrica!$A$7,AB36=Matrica!$H$3),Matrica!$H$7,IF(AND(AA36=Matrica!$A$8,AB36=Matrica!$B$3),Matrica!$B$8,IF(AND(AA36=Matrica!$A$8,AB36=Matrica!$E$3),Matrica!$E$8,IF(AND(AA36=Matrica!$A$8,AB36=Matrica!$H$3),Matrica!$H$8,IF(AND(AA36=Matrica!$A$9,AB36=Matrica!$B$3),Matrica!$B$9,IF(AND(AA36=Matrica!$A$9,AB36=Matrica!$E$3),Matrica!$E$9,IF(AND(AA36=Matrica!$A$9,AB36=Matrica!$H$3),Matrica!$H$9,IF(AND(AA36=Matrica!$A$10,AB36=Matrica!$B$3),Matrica!$B$10,IF(AND(AA36=Matrica!$A$10,AB36=Matrica!$E$3),Matrica!$E$10,IF(AND(AA36=Matrica!$A$10,AB36=Matrica!$H$3),Matrica!$H$10,IF(AND(AA36=Matrica!$A$11,AB36=Matrica!$B$3),Matrica!$B$11,IF(AND(AA36=Matrica!$A$11,AB36=Matrica!$E$3),Matrica!$E$11,IF(AND(AA36=Matrica!$A$11,AB36=Matrica!$H$3),Matrica!$H$11,IF(AND(AA36=Matrica!$A$12,AB36=Matrica!$B$3),Matrica!$B$12,IF(AND(AA36=Matrica!$A$12,AB36=Matrica!$E$3),Matrica!$E$12,IF(AND(AA36=Matrica!$A$12,AB36=Matrica!$H$3),Matrica!$H$12,IF(AND(AA36=Matrica!$A$13,AB36=Matrica!$B$3),Matrica!$B$13,IF(AND(AA36=Matrica!$A$13,AB36=Matrica!$E$3),Matrica!$E$13,IF(AND(AA36=Matrica!$A$13,AB36=Matrica!$H$3),Matrica!$H$13,IF(AND(AA36=Matrica!$A$14,AB36=Matrica!$B$3),Matrica!$B$14,IF(AND(AA36=Matrica!$A$14,AB36=Matrica!$E$3),Matrica!$E$14,IF(AND(AA36=Matrica!$A$14,AB36=Matrica!$H$3),Matrica!$H$14,IF(AND(AA36=Matrica!$A$15,AB36=Matrica!$B$3),Matrica!$B$15,IF(AND(AA36=Matrica!$A$15,AB36=Matrica!$E$3),Matrica!$E$15,IF(AND(AA36=Matrica!$A$15,AB36=Matrica!$H$3),Matrica!$H$15,IF(AND(AA36=Matrica!$A$16,AB36=Matrica!$B$3),Matrica!$B$16,IF(AND(AA36=Matrica!$A$16,AB36=Matrica!$E$3),Matrica!$E$16,IF(AND(AA36=Matrica!$A$16,AB36=Matrica!$H$3),Matrica!$H$16,"")))))))))))))))))))))))))))))))))))))))</f>
        <v>2.76</v>
      </c>
      <c r="Z36" s="36">
        <f>IF(AND(AA36=Matrica!$A$4,AB36=Matrica!$B$3),Matrica!$D$4,IF(AND(AA36=Matrica!$A$4,AB36=Matrica!$E$3),Matrica!$G$4,IF(AND(AA36=Matrica!$A$4,AB36=Matrica!$H$3),Matrica!$J$4,IF(AND(AA36=Matrica!$A$5,AB36=Matrica!$B$3),Matrica!$D$5,IF(AND(AA36=Matrica!$A$5,AB36=Matrica!$E$3),Matrica!$G$5,IF(AND(AA36=Matrica!$A$5,AB36=Matrica!$H$3),Matrica!$J$5,IF(AND(AA36=Matrica!$A$6,AB36=Matrica!$B$3),Matrica!$D$6,IF(AND(AA36=Matrica!$A$6,AB36=Matrica!$E$3),Matrica!$G$6,IF(AND(AA36=Matrica!$A$6,AB36=Matrica!$H$3),Matrica!$J$6,IF(AND(AA36=Matrica!$A$7,AB36=Matrica!$B$3),Matrica!$D$7,IF(AND(AA36=Matrica!$A$7,AB36=Matrica!$E$3),Matrica!$G$7,IF(AND(AA36=Matrica!$A$7,AB36=Matrica!$H$3),Matrica!$J$7,IF(AND(AA36=Matrica!$A$8,AB36=Matrica!$B$3),Matrica!$D$8,IF(AND(AA36=Matrica!$A$8,AB36=Matrica!$E$3),Matrica!$G$8,IF(AND(AA36=Matrica!$A$8,AB36=Matrica!$H$3),Matrica!$J$8,IF(AND(AA36=Matrica!$A$9,AB36=Matrica!$B$3),Matrica!$D$9,IF(AND(AA36=Matrica!$A$9,AB36=Matrica!$E$3),Matrica!$G$9,IF(AND(AA36=Matrica!$A$9,AB36=Matrica!$H$3),Matrica!$J$9,IF(AND(AA36=Matrica!$A$10,AB36=Matrica!$B$3),Matrica!$D$10,IF(AND(AA36=Matrica!$A$10,AB36=Matrica!$E$3),Matrica!$G$10,IF(AND(AA36=Matrica!$A$10,AB36=Matrica!$H$3),Matrica!$J$10,IF(AND(AA36=Matrica!$A$11,AB36=Matrica!$B$3),Matrica!$D$11,IF(AND(AA36=Matrica!$A$11,AB36=Matrica!$E$3),Matrica!$G$11,IF(AND(AA36=Matrica!$A$11,AB36=Matrica!$H$3),Matrica!$J$11,IF(AND(AA36=Matrica!$A$12,AB36=Matrica!$B$3),Matrica!$D$12,IF(AND(AA36=Matrica!$A$12,AB36=Matrica!$E$3),Matrica!$G$12,IF(AND(AA36=Matrica!$A$12,AB36=Matrica!$H$3),Matrica!$J$12,IF(AND(AA36=Matrica!$A$13,AB36=Matrica!$B$3),Matrica!$D$13,IF(AND(AA36=Matrica!$A$13,AB36=Matrica!$E$3),Matrica!$G$13,IF(AND(AA36=Matrica!$A$13,AB36=Matrica!$H$3),Matrica!$J$13,IF(AND(AA36=Matrica!$A$14,AB36=Matrica!$B$3),Matrica!$D$14,IF(AND(AA36=Matrica!$A$14,AB36=Matrica!$E$3),Matrica!$G$14,IF(AND(AA36=Matrica!$A$14,AB36=Matrica!$H$3),Matrica!$J$14,IF(AND(AA36=Matrica!$A$15,AB36=Matrica!$B$3),Matrica!$D$15,IF(AND(AA36=Matrica!$A$15,AB36=Matrica!$E$3),Matrica!$G$15,IF(AND(AA36=Matrica!$A$15,AB36=Matrica!$H$3),Matrica!$J$15,IF(AND(AA36=Matrica!$A$16,AB36=Matrica!$B$3),Matrica!$D$16,IF(AND(AA36=Matrica!$A$16,AB36=Matrica!$E$3),Matrica!$G$16,IF(AND(AA36=Matrica!$A$16,AB36=Matrica!$H$3),Matrica!$J$16,"")))))))))))))))))))))))))))))))))))))))</f>
        <v>2.84</v>
      </c>
      <c r="AA36" s="171" t="s">
        <v>11</v>
      </c>
      <c r="AB36" s="171">
        <v>3</v>
      </c>
      <c r="AC36" s="172">
        <v>2.76</v>
      </c>
      <c r="AD36" s="173" t="str">
        <f>IF(AND(S36&lt;Y36,S36&lt;Z36,V36&lt;Z36,V36&lt;Y36),"RAST",IF(AND(S36&gt;Y36,S36&gt;Z36,V36&gt;Y36,V36&gt;Z36),"PAD","ISTI"))</f>
        <v>RAST</v>
      </c>
      <c r="AE36" s="173">
        <f t="shared" si="17"/>
        <v>2.2222222222222077</v>
      </c>
      <c r="AF36" s="173">
        <f t="shared" si="18"/>
        <v>2.2222222222222077E-2</v>
      </c>
      <c r="AG36" s="174">
        <v>11.89</v>
      </c>
      <c r="AH36" s="181">
        <f>AC35/((P35-P36)/P36+1)</f>
        <v>2.985228494623656</v>
      </c>
      <c r="AI36" s="175">
        <f t="shared" si="9"/>
        <v>39448.624799999998</v>
      </c>
      <c r="AJ36" s="175">
        <f t="shared" si="10"/>
        <v>2.3587941698134607</v>
      </c>
      <c r="AK36" s="176" t="s">
        <v>10</v>
      </c>
      <c r="AL36" s="176">
        <v>2</v>
      </c>
      <c r="AM36" s="176">
        <v>3.28</v>
      </c>
      <c r="AN36" s="177">
        <f t="shared" si="15"/>
        <v>46880.974399999999</v>
      </c>
      <c r="AO36" s="177">
        <f t="shared" si="19"/>
        <v>21.643784375720344</v>
      </c>
      <c r="AP36" s="175">
        <f t="shared" si="11"/>
        <v>469044.14887199999</v>
      </c>
      <c r="AQ36" s="177">
        <f t="shared" si="12"/>
        <v>557414.78561600007</v>
      </c>
      <c r="AR36" s="178">
        <f t="shared" si="13"/>
        <v>-88370.636744000076</v>
      </c>
    </row>
    <row r="37" spans="3:44" ht="80.099999999999994" customHeight="1">
      <c r="C37" s="45" t="s">
        <v>181</v>
      </c>
      <c r="D37" s="141" t="s">
        <v>147</v>
      </c>
      <c r="E37" s="167" t="s">
        <v>11</v>
      </c>
      <c r="F37" s="41" t="s">
        <v>137</v>
      </c>
      <c r="G37" s="36"/>
      <c r="H37" s="36"/>
      <c r="I37" s="36"/>
      <c r="J37" s="36"/>
      <c r="K37" s="36"/>
      <c r="L37" s="40"/>
      <c r="M37" s="40"/>
      <c r="N37" s="39"/>
      <c r="O37" s="39"/>
      <c r="P37" s="39"/>
      <c r="Q37" s="39"/>
      <c r="R37" s="39"/>
      <c r="S37" s="39">
        <v>0</v>
      </c>
      <c r="T37" s="36" t="s">
        <v>294</v>
      </c>
      <c r="U37" s="36" t="s">
        <v>294</v>
      </c>
      <c r="V37" s="39">
        <v>0</v>
      </c>
      <c r="W37" s="36" t="s">
        <v>294</v>
      </c>
      <c r="X37" s="36" t="s">
        <v>294</v>
      </c>
      <c r="Y37" s="36">
        <f>IF(AND(AA37=Matrica!$A$4,AB37=Matrica!$B$3),Matrica!$B$4,IF(AND(AA37=Matrica!$A$4,AB37=Matrica!$E$3),Matrica!$E$4,IF(AND(AA37=Matrica!$A$4,AB37=Matrica!$H$3),Matrica!$H$4,IF(AND(AA37=Matrica!$A$5,AB37=Matrica!$B$3),Matrica!$B$5,IF(AND(AA37=Matrica!$A$5,AB37=Matrica!$E$3),Matrica!$E$5,IF(AND(AA37=Matrica!$A$5,AB37=Matrica!$H$3),Matrica!$H$5,IF(AND(AA37=Matrica!$A$6,AB37=Matrica!$B$3),Matrica!$B$6,IF(AND(AA37=Matrica!$A$6,AB37=Matrica!$E$3),Matrica!$E$6,IF(AND(AA37=Matrica!$A$6,AB37=Matrica!$H$3),Matrica!$H$6,IF(AND(AA37=Matrica!$A$7,AB37=Matrica!$B$3),Matrica!$B$7,IF(AND(AA37=Matrica!$A$7,AB37=Matrica!$E$3),Matrica!$E$7,IF(AND(AA37=Matrica!$A$7,AB37=Matrica!$H$3),Matrica!$H$7,IF(AND(AA37=Matrica!$A$8,AB37=Matrica!$B$3),Matrica!$B$8,IF(AND(AA37=Matrica!$A$8,AB37=Matrica!$E$3),Matrica!$E$8,IF(AND(AA37=Matrica!$A$8,AB37=Matrica!$H$3),Matrica!$H$8,IF(AND(AA37=Matrica!$A$9,AB37=Matrica!$B$3),Matrica!$B$9,IF(AND(AA37=Matrica!$A$9,AB37=Matrica!$E$3),Matrica!$E$9,IF(AND(AA37=Matrica!$A$9,AB37=Matrica!$H$3),Matrica!$H$9,IF(AND(AA37=Matrica!$A$10,AB37=Matrica!$B$3),Matrica!$B$10,IF(AND(AA37=Matrica!$A$10,AB37=Matrica!$E$3),Matrica!$E$10,IF(AND(AA37=Matrica!$A$10,AB37=Matrica!$H$3),Matrica!$H$10,IF(AND(AA37=Matrica!$A$11,AB37=Matrica!$B$3),Matrica!$B$11,IF(AND(AA37=Matrica!$A$11,AB37=Matrica!$E$3),Matrica!$E$11,IF(AND(AA37=Matrica!$A$11,AB37=Matrica!$H$3),Matrica!$H$11,IF(AND(AA37=Matrica!$A$12,AB37=Matrica!$B$3),Matrica!$B$12,IF(AND(AA37=Matrica!$A$12,AB37=Matrica!$E$3),Matrica!$E$12,IF(AND(AA37=Matrica!$A$12,AB37=Matrica!$H$3),Matrica!$H$12,IF(AND(AA37=Matrica!$A$13,AB37=Matrica!$B$3),Matrica!$B$13,IF(AND(AA37=Matrica!$A$13,AB37=Matrica!$E$3),Matrica!$E$13,IF(AND(AA37=Matrica!$A$13,AB37=Matrica!$H$3),Matrica!$H$13,IF(AND(AA37=Matrica!$A$14,AB37=Matrica!$B$3),Matrica!$B$14,IF(AND(AA37=Matrica!$A$14,AB37=Matrica!$E$3),Matrica!$E$14,IF(AND(AA37=Matrica!$A$14,AB37=Matrica!$H$3),Matrica!$H$14,IF(AND(AA37=Matrica!$A$15,AB37=Matrica!$B$3),Matrica!$B$15,IF(AND(AA37=Matrica!$A$15,AB37=Matrica!$E$3),Matrica!$E$15,IF(AND(AA37=Matrica!$A$15,AB37=Matrica!$H$3),Matrica!$H$15,IF(AND(AA37=Matrica!$A$16,AB37=Matrica!$B$3),Matrica!$B$16,IF(AND(AA37=Matrica!$A$16,AB37=Matrica!$E$3),Matrica!$E$16,IF(AND(AA37=Matrica!$A$16,AB37=Matrica!$H$3),Matrica!$H$16,"")))))))))))))))))))))))))))))))))))))))</f>
        <v>2.76</v>
      </c>
      <c r="Z37" s="36">
        <f>IF(AND(AA37=Matrica!$A$4,AB37=Matrica!$B$3),Matrica!$D$4,IF(AND(AA37=Matrica!$A$4,AB37=Matrica!$E$3),Matrica!$G$4,IF(AND(AA37=Matrica!$A$4,AB37=Matrica!$H$3),Matrica!$J$4,IF(AND(AA37=Matrica!$A$5,AB37=Matrica!$B$3),Matrica!$D$5,IF(AND(AA37=Matrica!$A$5,AB37=Matrica!$E$3),Matrica!$G$5,IF(AND(AA37=Matrica!$A$5,AB37=Matrica!$H$3),Matrica!$J$5,IF(AND(AA37=Matrica!$A$6,AB37=Matrica!$B$3),Matrica!$D$6,IF(AND(AA37=Matrica!$A$6,AB37=Matrica!$E$3),Matrica!$G$6,IF(AND(AA37=Matrica!$A$6,AB37=Matrica!$H$3),Matrica!$J$6,IF(AND(AA37=Matrica!$A$7,AB37=Matrica!$B$3),Matrica!$D$7,IF(AND(AA37=Matrica!$A$7,AB37=Matrica!$E$3),Matrica!$G$7,IF(AND(AA37=Matrica!$A$7,AB37=Matrica!$H$3),Matrica!$J$7,IF(AND(AA37=Matrica!$A$8,AB37=Matrica!$B$3),Matrica!$D$8,IF(AND(AA37=Matrica!$A$8,AB37=Matrica!$E$3),Matrica!$G$8,IF(AND(AA37=Matrica!$A$8,AB37=Matrica!$H$3),Matrica!$J$8,IF(AND(AA37=Matrica!$A$9,AB37=Matrica!$B$3),Matrica!$D$9,IF(AND(AA37=Matrica!$A$9,AB37=Matrica!$E$3),Matrica!$G$9,IF(AND(AA37=Matrica!$A$9,AB37=Matrica!$H$3),Matrica!$J$9,IF(AND(AA37=Matrica!$A$10,AB37=Matrica!$B$3),Matrica!$D$10,IF(AND(AA37=Matrica!$A$10,AB37=Matrica!$E$3),Matrica!$G$10,IF(AND(AA37=Matrica!$A$10,AB37=Matrica!$H$3),Matrica!$J$10,IF(AND(AA37=Matrica!$A$11,AB37=Matrica!$B$3),Matrica!$D$11,IF(AND(AA37=Matrica!$A$11,AB37=Matrica!$E$3),Matrica!$G$11,IF(AND(AA37=Matrica!$A$11,AB37=Matrica!$H$3),Matrica!$J$11,IF(AND(AA37=Matrica!$A$12,AB37=Matrica!$B$3),Matrica!$D$12,IF(AND(AA37=Matrica!$A$12,AB37=Matrica!$E$3),Matrica!$G$12,IF(AND(AA37=Matrica!$A$12,AB37=Matrica!$H$3),Matrica!$J$12,IF(AND(AA37=Matrica!$A$13,AB37=Matrica!$B$3),Matrica!$D$13,IF(AND(AA37=Matrica!$A$13,AB37=Matrica!$E$3),Matrica!$G$13,IF(AND(AA37=Matrica!$A$13,AB37=Matrica!$H$3),Matrica!$J$13,IF(AND(AA37=Matrica!$A$14,AB37=Matrica!$B$3),Matrica!$D$14,IF(AND(AA37=Matrica!$A$14,AB37=Matrica!$E$3),Matrica!$G$14,IF(AND(AA37=Matrica!$A$14,AB37=Matrica!$H$3),Matrica!$J$14,IF(AND(AA37=Matrica!$A$15,AB37=Matrica!$B$3),Matrica!$D$15,IF(AND(AA37=Matrica!$A$15,AB37=Matrica!$E$3),Matrica!$G$15,IF(AND(AA37=Matrica!$A$15,AB37=Matrica!$H$3),Matrica!$J$15,IF(AND(AA37=Matrica!$A$16,AB37=Matrica!$B$3),Matrica!$D$16,IF(AND(AA37=Matrica!$A$16,AB37=Matrica!$E$3),Matrica!$G$16,IF(AND(AA37=Matrica!$A$16,AB37=Matrica!$H$3),Matrica!$J$16,"")))))))))))))))))))))))))))))))))))))))</f>
        <v>2.84</v>
      </c>
      <c r="AA37" s="171" t="s">
        <v>11</v>
      </c>
      <c r="AB37" s="171">
        <v>3</v>
      </c>
      <c r="AC37" s="172">
        <v>2.76</v>
      </c>
      <c r="AD37" s="173"/>
      <c r="AE37" s="173" t="str">
        <f t="shared" si="17"/>
        <v/>
      </c>
      <c r="AF37" s="173" t="str">
        <f t="shared" si="18"/>
        <v/>
      </c>
      <c r="AG37" s="179"/>
      <c r="AH37" s="136"/>
      <c r="AI37" s="175">
        <f t="shared" si="9"/>
        <v>39448.624799999998</v>
      </c>
      <c r="AJ37" s="175" t="e">
        <f t="shared" si="10"/>
        <v>#DIV/0!</v>
      </c>
      <c r="AK37" s="176" t="s">
        <v>9</v>
      </c>
      <c r="AL37" s="176">
        <v>1</v>
      </c>
      <c r="AM37" s="177">
        <v>3.4</v>
      </c>
      <c r="AN37" s="177">
        <f t="shared" si="15"/>
        <v>48596.131999999998</v>
      </c>
      <c r="AO37" s="177" t="e">
        <f t="shared" si="19"/>
        <v>#DIV/0!</v>
      </c>
      <c r="AP37" s="175">
        <f t="shared" si="11"/>
        <v>0</v>
      </c>
      <c r="AQ37" s="177">
        <f t="shared" si="12"/>
        <v>0</v>
      </c>
      <c r="AR37" s="178">
        <f t="shared" si="13"/>
        <v>0</v>
      </c>
    </row>
    <row r="38" spans="3:44" ht="80.099999999999994" customHeight="1">
      <c r="C38" s="45" t="s">
        <v>182</v>
      </c>
      <c r="D38" s="141" t="s">
        <v>147</v>
      </c>
      <c r="E38" s="167" t="s">
        <v>13</v>
      </c>
      <c r="F38" s="41" t="s">
        <v>137</v>
      </c>
      <c r="G38" s="36"/>
      <c r="H38" s="36"/>
      <c r="I38" s="36"/>
      <c r="J38" s="36">
        <v>13.42</v>
      </c>
      <c r="K38" s="36">
        <v>13.42</v>
      </c>
      <c r="L38" s="40">
        <f>J38+(G38*J38)+(H38*J38)</f>
        <v>13.42</v>
      </c>
      <c r="M38" s="40">
        <f>K38+(G38*K38)+(H38*K38)</f>
        <v>13.42</v>
      </c>
      <c r="N38" s="39">
        <v>2871.8</v>
      </c>
      <c r="O38" s="39">
        <f>L38*N38</f>
        <v>38539.556000000004</v>
      </c>
      <c r="P38" s="39">
        <f>IF(M38=0,"",M38*N38)</f>
        <v>38539.556000000004</v>
      </c>
      <c r="Q38" s="39">
        <f>O38/2817.35</f>
        <v>13.679363941292351</v>
      </c>
      <c r="R38" s="39">
        <f>IFERROR(P38/2817.35,"")</f>
        <v>13.679363941292351</v>
      </c>
      <c r="S38" s="39">
        <v>2.7</v>
      </c>
      <c r="T38" s="36" t="s">
        <v>11</v>
      </c>
      <c r="U38" s="36" t="s">
        <v>291</v>
      </c>
      <c r="V38" s="39">
        <v>2.7</v>
      </c>
      <c r="W38" s="36" t="s">
        <v>11</v>
      </c>
      <c r="X38" s="36" t="s">
        <v>291</v>
      </c>
      <c r="Y38" s="36">
        <f>IF(AND(AA38=Matrica!$A$4,AB38=Matrica!$B$3),Matrica!$B$4,IF(AND(AA38=Matrica!$A$4,AB38=Matrica!$E$3),Matrica!$E$4,IF(AND(AA38=Matrica!$A$4,AB38=Matrica!$H$3),Matrica!$H$4,IF(AND(AA38=Matrica!$A$5,AB38=Matrica!$B$3),Matrica!$B$5,IF(AND(AA38=Matrica!$A$5,AB38=Matrica!$E$3),Matrica!$E$5,IF(AND(AA38=Matrica!$A$5,AB38=Matrica!$H$3),Matrica!$H$5,IF(AND(AA38=Matrica!$A$6,AB38=Matrica!$B$3),Matrica!$B$6,IF(AND(AA38=Matrica!$A$6,AB38=Matrica!$E$3),Matrica!$E$6,IF(AND(AA38=Matrica!$A$6,AB38=Matrica!$H$3),Matrica!$H$6,IF(AND(AA38=Matrica!$A$7,AB38=Matrica!$B$3),Matrica!$B$7,IF(AND(AA38=Matrica!$A$7,AB38=Matrica!$E$3),Matrica!$E$7,IF(AND(AA38=Matrica!$A$7,AB38=Matrica!$H$3),Matrica!$H$7,IF(AND(AA38=Matrica!$A$8,AB38=Matrica!$B$3),Matrica!$B$8,IF(AND(AA38=Matrica!$A$8,AB38=Matrica!$E$3),Matrica!$E$8,IF(AND(AA38=Matrica!$A$8,AB38=Matrica!$H$3),Matrica!$H$8,IF(AND(AA38=Matrica!$A$9,AB38=Matrica!$B$3),Matrica!$B$9,IF(AND(AA38=Matrica!$A$9,AB38=Matrica!$E$3),Matrica!$E$9,IF(AND(AA38=Matrica!$A$9,AB38=Matrica!$H$3),Matrica!$H$9,IF(AND(AA38=Matrica!$A$10,AB38=Matrica!$B$3),Matrica!$B$10,IF(AND(AA38=Matrica!$A$10,AB38=Matrica!$E$3),Matrica!$E$10,IF(AND(AA38=Matrica!$A$10,AB38=Matrica!$H$3),Matrica!$H$10,IF(AND(AA38=Matrica!$A$11,AB38=Matrica!$B$3),Matrica!$B$11,IF(AND(AA38=Matrica!$A$11,AB38=Matrica!$E$3),Matrica!$E$11,IF(AND(AA38=Matrica!$A$11,AB38=Matrica!$H$3),Matrica!$H$11,IF(AND(AA38=Matrica!$A$12,AB38=Matrica!$B$3),Matrica!$B$12,IF(AND(AA38=Matrica!$A$12,AB38=Matrica!$E$3),Matrica!$E$12,IF(AND(AA38=Matrica!$A$12,AB38=Matrica!$H$3),Matrica!$H$12,IF(AND(AA38=Matrica!$A$13,AB38=Matrica!$B$3),Matrica!$B$13,IF(AND(AA38=Matrica!$A$13,AB38=Matrica!$E$3),Matrica!$E$13,IF(AND(AA38=Matrica!$A$13,AB38=Matrica!$H$3),Matrica!$H$13,IF(AND(AA38=Matrica!$A$14,AB38=Matrica!$B$3),Matrica!$B$14,IF(AND(AA38=Matrica!$A$14,AB38=Matrica!$E$3),Matrica!$E$14,IF(AND(AA38=Matrica!$A$14,AB38=Matrica!$H$3),Matrica!$H$14,IF(AND(AA38=Matrica!$A$15,AB38=Matrica!$B$3),Matrica!$B$15,IF(AND(AA38=Matrica!$A$15,AB38=Matrica!$E$3),Matrica!$E$15,IF(AND(AA38=Matrica!$A$15,AB38=Matrica!$H$3),Matrica!$H$15,IF(AND(AA38=Matrica!$A$16,AB38=Matrica!$B$3),Matrica!$B$16,IF(AND(AA38=Matrica!$A$16,AB38=Matrica!$E$3),Matrica!$E$16,IF(AND(AA38=Matrica!$A$16,AB38=Matrica!$H$3),Matrica!$H$16,"")))))))))))))))))))))))))))))))))))))))</f>
        <v>2.59</v>
      </c>
      <c r="Z38" s="36">
        <f>IF(AND(AA38=Matrica!$A$4,AB38=Matrica!$B$3),Matrica!$D$4,IF(AND(AA38=Matrica!$A$4,AB38=Matrica!$E$3),Matrica!$G$4,IF(AND(AA38=Matrica!$A$4,AB38=Matrica!$H$3),Matrica!$J$4,IF(AND(AA38=Matrica!$A$5,AB38=Matrica!$B$3),Matrica!$D$5,IF(AND(AA38=Matrica!$A$5,AB38=Matrica!$E$3),Matrica!$G$5,IF(AND(AA38=Matrica!$A$5,AB38=Matrica!$H$3),Matrica!$J$5,IF(AND(AA38=Matrica!$A$6,AB38=Matrica!$B$3),Matrica!$D$6,IF(AND(AA38=Matrica!$A$6,AB38=Matrica!$E$3),Matrica!$G$6,IF(AND(AA38=Matrica!$A$6,AB38=Matrica!$H$3),Matrica!$J$6,IF(AND(AA38=Matrica!$A$7,AB38=Matrica!$B$3),Matrica!$D$7,IF(AND(AA38=Matrica!$A$7,AB38=Matrica!$E$3),Matrica!$G$7,IF(AND(AA38=Matrica!$A$7,AB38=Matrica!$H$3),Matrica!$J$7,IF(AND(AA38=Matrica!$A$8,AB38=Matrica!$B$3),Matrica!$D$8,IF(AND(AA38=Matrica!$A$8,AB38=Matrica!$E$3),Matrica!$G$8,IF(AND(AA38=Matrica!$A$8,AB38=Matrica!$H$3),Matrica!$J$8,IF(AND(AA38=Matrica!$A$9,AB38=Matrica!$B$3),Matrica!$D$9,IF(AND(AA38=Matrica!$A$9,AB38=Matrica!$E$3),Matrica!$G$9,IF(AND(AA38=Matrica!$A$9,AB38=Matrica!$H$3),Matrica!$J$9,IF(AND(AA38=Matrica!$A$10,AB38=Matrica!$B$3),Matrica!$D$10,IF(AND(AA38=Matrica!$A$10,AB38=Matrica!$E$3),Matrica!$G$10,IF(AND(AA38=Matrica!$A$10,AB38=Matrica!$H$3),Matrica!$J$10,IF(AND(AA38=Matrica!$A$11,AB38=Matrica!$B$3),Matrica!$D$11,IF(AND(AA38=Matrica!$A$11,AB38=Matrica!$E$3),Matrica!$G$11,IF(AND(AA38=Matrica!$A$11,AB38=Matrica!$H$3),Matrica!$J$11,IF(AND(AA38=Matrica!$A$12,AB38=Matrica!$B$3),Matrica!$D$12,IF(AND(AA38=Matrica!$A$12,AB38=Matrica!$E$3),Matrica!$G$12,IF(AND(AA38=Matrica!$A$12,AB38=Matrica!$H$3),Matrica!$J$12,IF(AND(AA38=Matrica!$A$13,AB38=Matrica!$B$3),Matrica!$D$13,IF(AND(AA38=Matrica!$A$13,AB38=Matrica!$E$3),Matrica!$G$13,IF(AND(AA38=Matrica!$A$13,AB38=Matrica!$H$3),Matrica!$J$13,IF(AND(AA38=Matrica!$A$14,AB38=Matrica!$B$3),Matrica!$D$14,IF(AND(AA38=Matrica!$A$14,AB38=Matrica!$E$3),Matrica!$G$14,IF(AND(AA38=Matrica!$A$14,AB38=Matrica!$H$3),Matrica!$J$14,IF(AND(AA38=Matrica!$A$15,AB38=Matrica!$B$3),Matrica!$D$15,IF(AND(AA38=Matrica!$A$15,AB38=Matrica!$E$3),Matrica!$G$15,IF(AND(AA38=Matrica!$A$15,AB38=Matrica!$H$3),Matrica!$J$15,IF(AND(AA38=Matrica!$A$16,AB38=Matrica!$B$3),Matrica!$D$16,IF(AND(AA38=Matrica!$A$16,AB38=Matrica!$E$3),Matrica!$G$16,IF(AND(AA38=Matrica!$A$16,AB38=Matrica!$H$3),Matrica!$J$16,"")))))))))))))))))))))))))))))))))))))))</f>
        <v>2.75</v>
      </c>
      <c r="AA38" s="171" t="s">
        <v>11</v>
      </c>
      <c r="AB38" s="171">
        <v>2</v>
      </c>
      <c r="AC38" s="172">
        <v>2.59</v>
      </c>
      <c r="AD38" s="173" t="str">
        <f t="shared" ref="AD38:AD69" si="20">IF(AND(S38&lt;Y38,S38&lt;Z38,V38&lt;Z38,V38&lt;Y38),"RAST",IF(AND(S38&gt;Y38,S38&gt;Z38,V38&gt;Y38,V38&gt;Z38),"PAD","ISTI"))</f>
        <v>ISTI</v>
      </c>
      <c r="AE38" s="173">
        <f t="shared" si="17"/>
        <v>-4.0740740740740851</v>
      </c>
      <c r="AF38" s="173">
        <f t="shared" si="18"/>
        <v>-4.0740740740740855E-2</v>
      </c>
      <c r="AG38" s="179">
        <v>4578</v>
      </c>
      <c r="AH38" s="181" t="e">
        <f>AC37/((P37-P38)/P38+1)</f>
        <v>#DIV/0!</v>
      </c>
      <c r="AI38" s="175">
        <f t="shared" si="9"/>
        <v>37018.818199999994</v>
      </c>
      <c r="AJ38" s="175">
        <f t="shared" si="10"/>
        <v>-3.9459141667330333</v>
      </c>
      <c r="AK38" s="176" t="s">
        <v>10</v>
      </c>
      <c r="AL38" s="176">
        <v>2</v>
      </c>
      <c r="AM38" s="176">
        <v>3.28</v>
      </c>
      <c r="AN38" s="177">
        <f t="shared" ref="AN38:AN69" si="21">+AM38*14292.98</f>
        <v>46880.974399999999</v>
      </c>
      <c r="AO38" s="177">
        <f t="shared" si="19"/>
        <v>21.643784375720344</v>
      </c>
      <c r="AP38" s="175">
        <f>+AG38*AI38</f>
        <v>169472149.71959996</v>
      </c>
      <c r="AQ38" s="177">
        <f t="shared" si="12"/>
        <v>214621100.80320001</v>
      </c>
      <c r="AR38" s="178">
        <f t="shared" si="13"/>
        <v>-45148951.083600044</v>
      </c>
    </row>
    <row r="39" spans="3:44" ht="80.099999999999994" customHeight="1">
      <c r="C39" s="45" t="s">
        <v>183</v>
      </c>
      <c r="D39" s="142" t="s">
        <v>140</v>
      </c>
      <c r="E39" s="167" t="s">
        <v>13</v>
      </c>
      <c r="F39" s="41" t="s">
        <v>137</v>
      </c>
      <c r="G39" s="37"/>
      <c r="H39" s="37"/>
      <c r="I39" s="37"/>
      <c r="J39" s="37"/>
      <c r="K39" s="37"/>
      <c r="L39" s="38"/>
      <c r="M39" s="38"/>
      <c r="N39" s="42"/>
      <c r="O39" s="42"/>
      <c r="P39" s="42"/>
      <c r="Q39" s="42"/>
      <c r="R39" s="42"/>
      <c r="S39" s="42">
        <v>2.7</v>
      </c>
      <c r="T39" s="37" t="s">
        <v>11</v>
      </c>
      <c r="U39" s="37">
        <v>2</v>
      </c>
      <c r="V39" s="42">
        <v>2.7</v>
      </c>
      <c r="W39" s="37" t="s">
        <v>11</v>
      </c>
      <c r="X39" s="37">
        <v>2</v>
      </c>
      <c r="Y39" s="37">
        <f>IF(AND(AA39=Matrica!$A$4,AB39=Matrica!$B$3),Matrica!$B$4,IF(AND(AA39=Matrica!$A$4,AB39=Matrica!$E$3),Matrica!$E$4,IF(AND(AA39=Matrica!$A$4,AB39=Matrica!$H$3),Matrica!$H$4,IF(AND(AA39=Matrica!$A$5,AB39=Matrica!$B$3),Matrica!$B$5,IF(AND(AA39=Matrica!$A$5,AB39=Matrica!$E$3),Matrica!$E$5,IF(AND(AA39=Matrica!$A$5,AB39=Matrica!$H$3),Matrica!$H$5,IF(AND(AA39=Matrica!$A$6,AB39=Matrica!$B$3),Matrica!$B$6,IF(AND(AA39=Matrica!$A$6,AB39=Matrica!$E$3),Matrica!$E$6,IF(AND(AA39=Matrica!$A$6,AB39=Matrica!$H$3),Matrica!$H$6,IF(AND(AA39=Matrica!$A$7,AB39=Matrica!$B$3),Matrica!$B$7,IF(AND(AA39=Matrica!$A$7,AB39=Matrica!$E$3),Matrica!$E$7,IF(AND(AA39=Matrica!$A$7,AB39=Matrica!$H$3),Matrica!$H$7,IF(AND(AA39=Matrica!$A$8,AB39=Matrica!$B$3),Matrica!$B$8,IF(AND(AA39=Matrica!$A$8,AB39=Matrica!$E$3),Matrica!$E$8,IF(AND(AA39=Matrica!$A$8,AB39=Matrica!$H$3),Matrica!$H$8,IF(AND(AA39=Matrica!$A$9,AB39=Matrica!$B$3),Matrica!$B$9,IF(AND(AA39=Matrica!$A$9,AB39=Matrica!$E$3),Matrica!$E$9,IF(AND(AA39=Matrica!$A$9,AB39=Matrica!$H$3),Matrica!$H$9,IF(AND(AA39=Matrica!$A$10,AB39=Matrica!$B$3),Matrica!$B$10,IF(AND(AA39=Matrica!$A$10,AB39=Matrica!$E$3),Matrica!$E$10,IF(AND(AA39=Matrica!$A$10,AB39=Matrica!$H$3),Matrica!$H$10,IF(AND(AA39=Matrica!$A$11,AB39=Matrica!$B$3),Matrica!$B$11,IF(AND(AA39=Matrica!$A$11,AB39=Matrica!$E$3),Matrica!$E$11,IF(AND(AA39=Matrica!$A$11,AB39=Matrica!$H$3),Matrica!$H$11,IF(AND(AA39=Matrica!$A$12,AB39=Matrica!$B$3),Matrica!$B$12,IF(AND(AA39=Matrica!$A$12,AB39=Matrica!$E$3),Matrica!$E$12,IF(AND(AA39=Matrica!$A$12,AB39=Matrica!$H$3),Matrica!$H$12,IF(AND(AA39=Matrica!$A$13,AB39=Matrica!$B$3),Matrica!$B$13,IF(AND(AA39=Matrica!$A$13,AB39=Matrica!$E$3),Matrica!$E$13,IF(AND(AA39=Matrica!$A$13,AB39=Matrica!$H$3),Matrica!$H$13,IF(AND(AA39=Matrica!$A$14,AB39=Matrica!$B$3),Matrica!$B$14,IF(AND(AA39=Matrica!$A$14,AB39=Matrica!$E$3),Matrica!$E$14,IF(AND(AA39=Matrica!$A$14,AB39=Matrica!$H$3),Matrica!$H$14,IF(AND(AA39=Matrica!$A$15,AB39=Matrica!$B$3),Matrica!$B$15,IF(AND(AA39=Matrica!$A$15,AB39=Matrica!$E$3),Matrica!$E$15,IF(AND(AA39=Matrica!$A$15,AB39=Matrica!$H$3),Matrica!$H$15,IF(AND(AA39=Matrica!$A$16,AB39=Matrica!$B$3),Matrica!$B$16,IF(AND(AA39=Matrica!$A$16,AB39=Matrica!$E$3),Matrica!$E$16,IF(AND(AA39=Matrica!$A$16,AB39=Matrica!$H$3),Matrica!$H$16,"")))))))))))))))))))))))))))))))))))))))</f>
        <v>2.76</v>
      </c>
      <c r="Z39" s="37">
        <f>IF(AND(AA39=Matrica!$A$4,AB39=Matrica!$B$3),Matrica!$D$4,IF(AND(AA39=Matrica!$A$4,AB39=Matrica!$E$3),Matrica!$G$4,IF(AND(AA39=Matrica!$A$4,AB39=Matrica!$H$3),Matrica!$J$4,IF(AND(AA39=Matrica!$A$5,AB39=Matrica!$B$3),Matrica!$D$5,IF(AND(AA39=Matrica!$A$5,AB39=Matrica!$E$3),Matrica!$G$5,IF(AND(AA39=Matrica!$A$5,AB39=Matrica!$H$3),Matrica!$J$5,IF(AND(AA39=Matrica!$A$6,AB39=Matrica!$B$3),Matrica!$D$6,IF(AND(AA39=Matrica!$A$6,AB39=Matrica!$E$3),Matrica!$G$6,IF(AND(AA39=Matrica!$A$6,AB39=Matrica!$H$3),Matrica!$J$6,IF(AND(AA39=Matrica!$A$7,AB39=Matrica!$B$3),Matrica!$D$7,IF(AND(AA39=Matrica!$A$7,AB39=Matrica!$E$3),Matrica!$G$7,IF(AND(AA39=Matrica!$A$7,AB39=Matrica!$H$3),Matrica!$J$7,IF(AND(AA39=Matrica!$A$8,AB39=Matrica!$B$3),Matrica!$D$8,IF(AND(AA39=Matrica!$A$8,AB39=Matrica!$E$3),Matrica!$G$8,IF(AND(AA39=Matrica!$A$8,AB39=Matrica!$H$3),Matrica!$J$8,IF(AND(AA39=Matrica!$A$9,AB39=Matrica!$B$3),Matrica!$D$9,IF(AND(AA39=Matrica!$A$9,AB39=Matrica!$E$3),Matrica!$G$9,IF(AND(AA39=Matrica!$A$9,AB39=Matrica!$H$3),Matrica!$J$9,IF(AND(AA39=Matrica!$A$10,AB39=Matrica!$B$3),Matrica!$D$10,IF(AND(AA39=Matrica!$A$10,AB39=Matrica!$E$3),Matrica!$G$10,IF(AND(AA39=Matrica!$A$10,AB39=Matrica!$H$3),Matrica!$J$10,IF(AND(AA39=Matrica!$A$11,AB39=Matrica!$B$3),Matrica!$D$11,IF(AND(AA39=Matrica!$A$11,AB39=Matrica!$E$3),Matrica!$G$11,IF(AND(AA39=Matrica!$A$11,AB39=Matrica!$H$3),Matrica!$J$11,IF(AND(AA39=Matrica!$A$12,AB39=Matrica!$B$3),Matrica!$D$12,IF(AND(AA39=Matrica!$A$12,AB39=Matrica!$E$3),Matrica!$G$12,IF(AND(AA39=Matrica!$A$12,AB39=Matrica!$H$3),Matrica!$J$12,IF(AND(AA39=Matrica!$A$13,AB39=Matrica!$B$3),Matrica!$D$13,IF(AND(AA39=Matrica!$A$13,AB39=Matrica!$E$3),Matrica!$G$13,IF(AND(AA39=Matrica!$A$13,AB39=Matrica!$H$3),Matrica!$J$13,IF(AND(AA39=Matrica!$A$14,AB39=Matrica!$B$3),Matrica!$D$14,IF(AND(AA39=Matrica!$A$14,AB39=Matrica!$E$3),Matrica!$G$14,IF(AND(AA39=Matrica!$A$14,AB39=Matrica!$H$3),Matrica!$J$14,IF(AND(AA39=Matrica!$A$15,AB39=Matrica!$B$3),Matrica!$D$15,IF(AND(AA39=Matrica!$A$15,AB39=Matrica!$E$3),Matrica!$G$15,IF(AND(AA39=Matrica!$A$15,AB39=Matrica!$H$3),Matrica!$J$15,IF(AND(AA39=Matrica!$A$16,AB39=Matrica!$B$3),Matrica!$D$16,IF(AND(AA39=Matrica!$A$16,AB39=Matrica!$E$3),Matrica!$G$16,IF(AND(AA39=Matrica!$A$16,AB39=Matrica!$H$3),Matrica!$J$16,"")))))))))))))))))))))))))))))))))))))))</f>
        <v>2.84</v>
      </c>
      <c r="AA39" s="171" t="s">
        <v>11</v>
      </c>
      <c r="AB39" s="171">
        <v>3</v>
      </c>
      <c r="AC39" s="172">
        <v>2.76</v>
      </c>
      <c r="AD39" s="173" t="str">
        <f t="shared" si="20"/>
        <v>RAST</v>
      </c>
      <c r="AE39" s="173">
        <f t="shared" si="17"/>
        <v>2.2222222222222077</v>
      </c>
      <c r="AF39" s="173">
        <f t="shared" si="18"/>
        <v>2.2222222222222077E-2</v>
      </c>
      <c r="AG39" s="174"/>
      <c r="AH39" s="136"/>
      <c r="AI39" s="175">
        <f t="shared" si="9"/>
        <v>39448.624799999998</v>
      </c>
      <c r="AJ39" s="175" t="e">
        <f t="shared" si="10"/>
        <v>#DIV/0!</v>
      </c>
      <c r="AK39" s="176" t="s">
        <v>10</v>
      </c>
      <c r="AL39" s="176">
        <v>2</v>
      </c>
      <c r="AM39" s="176">
        <v>3.33</v>
      </c>
      <c r="AN39" s="177">
        <f t="shared" si="21"/>
        <v>47595.623399999997</v>
      </c>
      <c r="AO39" s="177" t="e">
        <f t="shared" si="19"/>
        <v>#DIV/0!</v>
      </c>
      <c r="AP39" s="175">
        <f t="shared" si="11"/>
        <v>0</v>
      </c>
      <c r="AQ39" s="177">
        <f t="shared" si="12"/>
        <v>0</v>
      </c>
      <c r="AR39" s="178">
        <f t="shared" si="13"/>
        <v>0</v>
      </c>
    </row>
    <row r="40" spans="3:44" ht="80.099999999999994" customHeight="1">
      <c r="C40" s="45" t="s">
        <v>130</v>
      </c>
      <c r="D40" s="142" t="s">
        <v>131</v>
      </c>
      <c r="E40" s="167" t="s">
        <v>13</v>
      </c>
      <c r="F40" s="41" t="s">
        <v>137</v>
      </c>
      <c r="G40" s="36"/>
      <c r="H40" s="36"/>
      <c r="I40" s="36">
        <v>0.1</v>
      </c>
      <c r="J40" s="36">
        <v>11.15</v>
      </c>
      <c r="K40" s="36">
        <v>11.15</v>
      </c>
      <c r="L40" s="40">
        <f t="shared" ref="L40:L87" si="22">J40+(G40*J40)+(H40*J40)</f>
        <v>11.15</v>
      </c>
      <c r="M40" s="40">
        <f t="shared" ref="M40:M81" si="23">K40+(G40*K40)+(H40*K40)+(I40*K40)</f>
        <v>12.265000000000001</v>
      </c>
      <c r="N40" s="39">
        <v>2871.8</v>
      </c>
      <c r="O40" s="39">
        <f t="shared" ref="O40:O71" si="24">L40*N40</f>
        <v>32020.570000000003</v>
      </c>
      <c r="P40" s="39">
        <f t="shared" ref="P40:P71" si="25">IF(M40=0,"",M40*N40)</f>
        <v>35222.627</v>
      </c>
      <c r="Q40" s="39">
        <f t="shared" ref="Q40:Q71" si="26">O40/2817.35</f>
        <v>11.365492395336044</v>
      </c>
      <c r="R40" s="39">
        <f t="shared" ref="R40:R71" si="27">IFERROR(P40/2817.35,"")</f>
        <v>12.502041634869647</v>
      </c>
      <c r="S40" s="39">
        <v>2.2400000000000002</v>
      </c>
      <c r="T40" s="36" t="s">
        <v>12</v>
      </c>
      <c r="U40" s="36" t="s">
        <v>291</v>
      </c>
      <c r="V40" s="39">
        <v>2.46</v>
      </c>
      <c r="W40" s="36" t="s">
        <v>11</v>
      </c>
      <c r="X40" s="36" t="s">
        <v>292</v>
      </c>
      <c r="Y40" s="36">
        <f>IF(AND(AA40=Matrica!$A$4,AB40=Matrica!$B$3),Matrica!$B$4,IF(AND(AA40=Matrica!$A$4,AB40=Matrica!$E$3),Matrica!$E$4,IF(AND(AA40=Matrica!$A$4,AB40=Matrica!$H$3),Matrica!$H$4,IF(AND(AA40=Matrica!$A$5,AB40=Matrica!$B$3),Matrica!$B$5,IF(AND(AA40=Matrica!$A$5,AB40=Matrica!$E$3),Matrica!$E$5,IF(AND(AA40=Matrica!$A$5,AB40=Matrica!$H$3),Matrica!$H$5,IF(AND(AA40=Matrica!$A$6,AB40=Matrica!$B$3),Matrica!$B$6,IF(AND(AA40=Matrica!$A$6,AB40=Matrica!$E$3),Matrica!$E$6,IF(AND(AA40=Matrica!$A$6,AB40=Matrica!$H$3),Matrica!$H$6,IF(AND(AA40=Matrica!$A$7,AB40=Matrica!$B$3),Matrica!$B$7,IF(AND(AA40=Matrica!$A$7,AB40=Matrica!$E$3),Matrica!$E$7,IF(AND(AA40=Matrica!$A$7,AB40=Matrica!$H$3),Matrica!$H$7,IF(AND(AA40=Matrica!$A$8,AB40=Matrica!$B$3),Matrica!$B$8,IF(AND(AA40=Matrica!$A$8,AB40=Matrica!$E$3),Matrica!$E$8,IF(AND(AA40=Matrica!$A$8,AB40=Matrica!$H$3),Matrica!$H$8,IF(AND(AA40=Matrica!$A$9,AB40=Matrica!$B$3),Matrica!$B$9,IF(AND(AA40=Matrica!$A$9,AB40=Matrica!$E$3),Matrica!$E$9,IF(AND(AA40=Matrica!$A$9,AB40=Matrica!$H$3),Matrica!$H$9,IF(AND(AA40=Matrica!$A$10,AB40=Matrica!$B$3),Matrica!$B$10,IF(AND(AA40=Matrica!$A$10,AB40=Matrica!$E$3),Matrica!$E$10,IF(AND(AA40=Matrica!$A$10,AB40=Matrica!$H$3),Matrica!$H$10,IF(AND(AA40=Matrica!$A$11,AB40=Matrica!$B$3),Matrica!$B$11,IF(AND(AA40=Matrica!$A$11,AB40=Matrica!$E$3),Matrica!$E$11,IF(AND(AA40=Matrica!$A$11,AB40=Matrica!$H$3),Matrica!$H$11,IF(AND(AA40=Matrica!$A$12,AB40=Matrica!$B$3),Matrica!$B$12,IF(AND(AA40=Matrica!$A$12,AB40=Matrica!$E$3),Matrica!$E$12,IF(AND(AA40=Matrica!$A$12,AB40=Matrica!$H$3),Matrica!$H$12,IF(AND(AA40=Matrica!$A$13,AB40=Matrica!$B$3),Matrica!$B$13,IF(AND(AA40=Matrica!$A$13,AB40=Matrica!$E$3),Matrica!$E$13,IF(AND(AA40=Matrica!$A$13,AB40=Matrica!$H$3),Matrica!$H$13,IF(AND(AA40=Matrica!$A$14,AB40=Matrica!$B$3),Matrica!$B$14,IF(AND(AA40=Matrica!$A$14,AB40=Matrica!$E$3),Matrica!$E$14,IF(AND(AA40=Matrica!$A$14,AB40=Matrica!$H$3),Matrica!$H$14,IF(AND(AA40=Matrica!$A$15,AB40=Matrica!$B$3),Matrica!$B$15,IF(AND(AA40=Matrica!$A$15,AB40=Matrica!$E$3),Matrica!$E$15,IF(AND(AA40=Matrica!$A$15,AB40=Matrica!$H$3),Matrica!$H$15,IF(AND(AA40=Matrica!$A$16,AB40=Matrica!$B$3),Matrica!$B$16,IF(AND(AA40=Matrica!$A$16,AB40=Matrica!$E$3),Matrica!$E$16,IF(AND(AA40=Matrica!$A$16,AB40=Matrica!$H$3),Matrica!$H$16,"")))))))))))))))))))))))))))))))))))))))</f>
        <v>2.76</v>
      </c>
      <c r="Z40" s="36">
        <f>IF(AND(AA40=Matrica!$A$4,AB40=Matrica!$B$3),Matrica!$D$4,IF(AND(AA40=Matrica!$A$4,AB40=Matrica!$E$3),Matrica!$G$4,IF(AND(AA40=Matrica!$A$4,AB40=Matrica!$H$3),Matrica!$J$4,IF(AND(AA40=Matrica!$A$5,AB40=Matrica!$B$3),Matrica!$D$5,IF(AND(AA40=Matrica!$A$5,AB40=Matrica!$E$3),Matrica!$G$5,IF(AND(AA40=Matrica!$A$5,AB40=Matrica!$H$3),Matrica!$J$5,IF(AND(AA40=Matrica!$A$6,AB40=Matrica!$B$3),Matrica!$D$6,IF(AND(AA40=Matrica!$A$6,AB40=Matrica!$E$3),Matrica!$G$6,IF(AND(AA40=Matrica!$A$6,AB40=Matrica!$H$3),Matrica!$J$6,IF(AND(AA40=Matrica!$A$7,AB40=Matrica!$B$3),Matrica!$D$7,IF(AND(AA40=Matrica!$A$7,AB40=Matrica!$E$3),Matrica!$G$7,IF(AND(AA40=Matrica!$A$7,AB40=Matrica!$H$3),Matrica!$J$7,IF(AND(AA40=Matrica!$A$8,AB40=Matrica!$B$3),Matrica!$D$8,IF(AND(AA40=Matrica!$A$8,AB40=Matrica!$E$3),Matrica!$G$8,IF(AND(AA40=Matrica!$A$8,AB40=Matrica!$H$3),Matrica!$J$8,IF(AND(AA40=Matrica!$A$9,AB40=Matrica!$B$3),Matrica!$D$9,IF(AND(AA40=Matrica!$A$9,AB40=Matrica!$E$3),Matrica!$G$9,IF(AND(AA40=Matrica!$A$9,AB40=Matrica!$H$3),Matrica!$J$9,IF(AND(AA40=Matrica!$A$10,AB40=Matrica!$B$3),Matrica!$D$10,IF(AND(AA40=Matrica!$A$10,AB40=Matrica!$E$3),Matrica!$G$10,IF(AND(AA40=Matrica!$A$10,AB40=Matrica!$H$3),Matrica!$J$10,IF(AND(AA40=Matrica!$A$11,AB40=Matrica!$B$3),Matrica!$D$11,IF(AND(AA40=Matrica!$A$11,AB40=Matrica!$E$3),Matrica!$G$11,IF(AND(AA40=Matrica!$A$11,AB40=Matrica!$H$3),Matrica!$J$11,IF(AND(AA40=Matrica!$A$12,AB40=Matrica!$B$3),Matrica!$D$12,IF(AND(AA40=Matrica!$A$12,AB40=Matrica!$E$3),Matrica!$G$12,IF(AND(AA40=Matrica!$A$12,AB40=Matrica!$H$3),Matrica!$J$12,IF(AND(AA40=Matrica!$A$13,AB40=Matrica!$B$3),Matrica!$D$13,IF(AND(AA40=Matrica!$A$13,AB40=Matrica!$E$3),Matrica!$G$13,IF(AND(AA40=Matrica!$A$13,AB40=Matrica!$H$3),Matrica!$J$13,IF(AND(AA40=Matrica!$A$14,AB40=Matrica!$B$3),Matrica!$D$14,IF(AND(AA40=Matrica!$A$14,AB40=Matrica!$E$3),Matrica!$G$14,IF(AND(AA40=Matrica!$A$14,AB40=Matrica!$H$3),Matrica!$J$14,IF(AND(AA40=Matrica!$A$15,AB40=Matrica!$B$3),Matrica!$D$15,IF(AND(AA40=Matrica!$A$15,AB40=Matrica!$E$3),Matrica!$G$15,IF(AND(AA40=Matrica!$A$15,AB40=Matrica!$H$3),Matrica!$J$15,IF(AND(AA40=Matrica!$A$16,AB40=Matrica!$B$3),Matrica!$D$16,IF(AND(AA40=Matrica!$A$16,AB40=Matrica!$E$3),Matrica!$G$16,IF(AND(AA40=Matrica!$A$16,AB40=Matrica!$H$3),Matrica!$J$16,"")))))))))))))))))))))))))))))))))))))))</f>
        <v>2.84</v>
      </c>
      <c r="AA40" s="171" t="s">
        <v>11</v>
      </c>
      <c r="AB40" s="171">
        <v>3</v>
      </c>
      <c r="AC40" s="172">
        <v>2.76</v>
      </c>
      <c r="AD40" s="173" t="str">
        <f t="shared" si="20"/>
        <v>RAST</v>
      </c>
      <c r="AE40" s="173">
        <f t="shared" si="17"/>
        <v>23.214285714285694</v>
      </c>
      <c r="AF40" s="173">
        <f t="shared" si="18"/>
        <v>0.12195121951219505</v>
      </c>
      <c r="AG40" s="174">
        <v>72.400000000000006</v>
      </c>
      <c r="AH40" s="136"/>
      <c r="AI40" s="175">
        <f t="shared" si="9"/>
        <v>39448.624799999998</v>
      </c>
      <c r="AJ40" s="175">
        <f t="shared" si="10"/>
        <v>11.997963127508914</v>
      </c>
      <c r="AK40" s="176" t="s">
        <v>11</v>
      </c>
      <c r="AL40" s="176">
        <v>3</v>
      </c>
      <c r="AM40" s="176">
        <v>2.76</v>
      </c>
      <c r="AN40" s="177">
        <f t="shared" si="21"/>
        <v>39448.624799999998</v>
      </c>
      <c r="AO40" s="177">
        <f t="shared" si="19"/>
        <v>11.997963127508914</v>
      </c>
      <c r="AP40" s="175">
        <f t="shared" si="11"/>
        <v>2856080.4355200003</v>
      </c>
      <c r="AQ40" s="177">
        <f t="shared" si="12"/>
        <v>2856080.4355200003</v>
      </c>
      <c r="AR40" s="178">
        <f t="shared" si="13"/>
        <v>0</v>
      </c>
    </row>
    <row r="41" spans="3:44" ht="80.099999999999994" customHeight="1">
      <c r="C41" s="45" t="s">
        <v>128</v>
      </c>
      <c r="D41" s="143" t="s">
        <v>129</v>
      </c>
      <c r="E41" s="167" t="s">
        <v>13</v>
      </c>
      <c r="F41" s="41" t="s">
        <v>137</v>
      </c>
      <c r="G41" s="36"/>
      <c r="H41" s="36"/>
      <c r="I41" s="36"/>
      <c r="J41" s="36">
        <v>11.15</v>
      </c>
      <c r="K41" s="36">
        <v>11.15</v>
      </c>
      <c r="L41" s="40">
        <f t="shared" si="22"/>
        <v>11.15</v>
      </c>
      <c r="M41" s="40">
        <f t="shared" si="23"/>
        <v>11.15</v>
      </c>
      <c r="N41" s="39">
        <v>2871.8</v>
      </c>
      <c r="O41" s="39">
        <f t="shared" si="24"/>
        <v>32020.570000000003</v>
      </c>
      <c r="P41" s="39">
        <f t="shared" si="25"/>
        <v>32020.570000000003</v>
      </c>
      <c r="Q41" s="39">
        <f t="shared" si="26"/>
        <v>11.365492395336044</v>
      </c>
      <c r="R41" s="39">
        <f t="shared" si="27"/>
        <v>11.365492395336044</v>
      </c>
      <c r="S41" s="39">
        <v>2.2400000000000002</v>
      </c>
      <c r="T41" s="36" t="s">
        <v>12</v>
      </c>
      <c r="U41" s="36" t="s">
        <v>291</v>
      </c>
      <c r="V41" s="39">
        <v>2.2400000000000002</v>
      </c>
      <c r="W41" s="36" t="s">
        <v>12</v>
      </c>
      <c r="X41" s="36" t="s">
        <v>291</v>
      </c>
      <c r="Y41" s="36">
        <f>IF(AND(AA41=Matrica!$A$4,AB41=Matrica!$B$3),Matrica!$B$4,IF(AND(AA41=Matrica!$A$4,AB41=Matrica!$E$3),Matrica!$E$4,IF(AND(AA41=Matrica!$A$4,AB41=Matrica!$H$3),Matrica!$H$4,IF(AND(AA41=Matrica!$A$5,AB41=Matrica!$B$3),Matrica!$B$5,IF(AND(AA41=Matrica!$A$5,AB41=Matrica!$E$3),Matrica!$E$5,IF(AND(AA41=Matrica!$A$5,AB41=Matrica!$H$3),Matrica!$H$5,IF(AND(AA41=Matrica!$A$6,AB41=Matrica!$B$3),Matrica!$B$6,IF(AND(AA41=Matrica!$A$6,AB41=Matrica!$E$3),Matrica!$E$6,IF(AND(AA41=Matrica!$A$6,AB41=Matrica!$H$3),Matrica!$H$6,IF(AND(AA41=Matrica!$A$7,AB41=Matrica!$B$3),Matrica!$B$7,IF(AND(AA41=Matrica!$A$7,AB41=Matrica!$E$3),Matrica!$E$7,IF(AND(AA41=Matrica!$A$7,AB41=Matrica!$H$3),Matrica!$H$7,IF(AND(AA41=Matrica!$A$8,AB41=Matrica!$B$3),Matrica!$B$8,IF(AND(AA41=Matrica!$A$8,AB41=Matrica!$E$3),Matrica!$E$8,IF(AND(AA41=Matrica!$A$8,AB41=Matrica!$H$3),Matrica!$H$8,IF(AND(AA41=Matrica!$A$9,AB41=Matrica!$B$3),Matrica!$B$9,IF(AND(AA41=Matrica!$A$9,AB41=Matrica!$E$3),Matrica!$E$9,IF(AND(AA41=Matrica!$A$9,AB41=Matrica!$H$3),Matrica!$H$9,IF(AND(AA41=Matrica!$A$10,AB41=Matrica!$B$3),Matrica!$B$10,IF(AND(AA41=Matrica!$A$10,AB41=Matrica!$E$3),Matrica!$E$10,IF(AND(AA41=Matrica!$A$10,AB41=Matrica!$H$3),Matrica!$H$10,IF(AND(AA41=Matrica!$A$11,AB41=Matrica!$B$3),Matrica!$B$11,IF(AND(AA41=Matrica!$A$11,AB41=Matrica!$E$3),Matrica!$E$11,IF(AND(AA41=Matrica!$A$11,AB41=Matrica!$H$3),Matrica!$H$11,IF(AND(AA41=Matrica!$A$12,AB41=Matrica!$B$3),Matrica!$B$12,IF(AND(AA41=Matrica!$A$12,AB41=Matrica!$E$3),Matrica!$E$12,IF(AND(AA41=Matrica!$A$12,AB41=Matrica!$H$3),Matrica!$H$12,IF(AND(AA41=Matrica!$A$13,AB41=Matrica!$B$3),Matrica!$B$13,IF(AND(AA41=Matrica!$A$13,AB41=Matrica!$E$3),Matrica!$E$13,IF(AND(AA41=Matrica!$A$13,AB41=Matrica!$H$3),Matrica!$H$13,IF(AND(AA41=Matrica!$A$14,AB41=Matrica!$B$3),Matrica!$B$14,IF(AND(AA41=Matrica!$A$14,AB41=Matrica!$E$3),Matrica!$E$14,IF(AND(AA41=Matrica!$A$14,AB41=Matrica!$H$3),Matrica!$H$14,IF(AND(AA41=Matrica!$A$15,AB41=Matrica!$B$3),Matrica!$B$15,IF(AND(AA41=Matrica!$A$15,AB41=Matrica!$E$3),Matrica!$E$15,IF(AND(AA41=Matrica!$A$15,AB41=Matrica!$H$3),Matrica!$H$15,IF(AND(AA41=Matrica!$A$16,AB41=Matrica!$B$3),Matrica!$B$16,IF(AND(AA41=Matrica!$A$16,AB41=Matrica!$E$3),Matrica!$E$16,IF(AND(AA41=Matrica!$A$16,AB41=Matrica!$H$3),Matrica!$H$16,"")))))))))))))))))))))))))))))))))))))))</f>
        <v>2.59</v>
      </c>
      <c r="Z41" s="36">
        <f>IF(AND(AA41=Matrica!$A$4,AB41=Matrica!$B$3),Matrica!$D$4,IF(AND(AA41=Matrica!$A$4,AB41=Matrica!$E$3),Matrica!$G$4,IF(AND(AA41=Matrica!$A$4,AB41=Matrica!$H$3),Matrica!$J$4,IF(AND(AA41=Matrica!$A$5,AB41=Matrica!$B$3),Matrica!$D$5,IF(AND(AA41=Matrica!$A$5,AB41=Matrica!$E$3),Matrica!$G$5,IF(AND(AA41=Matrica!$A$5,AB41=Matrica!$H$3),Matrica!$J$5,IF(AND(AA41=Matrica!$A$6,AB41=Matrica!$B$3),Matrica!$D$6,IF(AND(AA41=Matrica!$A$6,AB41=Matrica!$E$3),Matrica!$G$6,IF(AND(AA41=Matrica!$A$6,AB41=Matrica!$H$3),Matrica!$J$6,IF(AND(AA41=Matrica!$A$7,AB41=Matrica!$B$3),Matrica!$D$7,IF(AND(AA41=Matrica!$A$7,AB41=Matrica!$E$3),Matrica!$G$7,IF(AND(AA41=Matrica!$A$7,AB41=Matrica!$H$3),Matrica!$J$7,IF(AND(AA41=Matrica!$A$8,AB41=Matrica!$B$3),Matrica!$D$8,IF(AND(AA41=Matrica!$A$8,AB41=Matrica!$E$3),Matrica!$G$8,IF(AND(AA41=Matrica!$A$8,AB41=Matrica!$H$3),Matrica!$J$8,IF(AND(AA41=Matrica!$A$9,AB41=Matrica!$B$3),Matrica!$D$9,IF(AND(AA41=Matrica!$A$9,AB41=Matrica!$E$3),Matrica!$G$9,IF(AND(AA41=Matrica!$A$9,AB41=Matrica!$H$3),Matrica!$J$9,IF(AND(AA41=Matrica!$A$10,AB41=Matrica!$B$3),Matrica!$D$10,IF(AND(AA41=Matrica!$A$10,AB41=Matrica!$E$3),Matrica!$G$10,IF(AND(AA41=Matrica!$A$10,AB41=Matrica!$H$3),Matrica!$J$10,IF(AND(AA41=Matrica!$A$11,AB41=Matrica!$B$3),Matrica!$D$11,IF(AND(AA41=Matrica!$A$11,AB41=Matrica!$E$3),Matrica!$G$11,IF(AND(AA41=Matrica!$A$11,AB41=Matrica!$H$3),Matrica!$J$11,IF(AND(AA41=Matrica!$A$12,AB41=Matrica!$B$3),Matrica!$D$12,IF(AND(AA41=Matrica!$A$12,AB41=Matrica!$E$3),Matrica!$G$12,IF(AND(AA41=Matrica!$A$12,AB41=Matrica!$H$3),Matrica!$J$12,IF(AND(AA41=Matrica!$A$13,AB41=Matrica!$B$3),Matrica!$D$13,IF(AND(AA41=Matrica!$A$13,AB41=Matrica!$E$3),Matrica!$G$13,IF(AND(AA41=Matrica!$A$13,AB41=Matrica!$H$3),Matrica!$J$13,IF(AND(AA41=Matrica!$A$14,AB41=Matrica!$B$3),Matrica!$D$14,IF(AND(AA41=Matrica!$A$14,AB41=Matrica!$E$3),Matrica!$G$14,IF(AND(AA41=Matrica!$A$14,AB41=Matrica!$H$3),Matrica!$J$14,IF(AND(AA41=Matrica!$A$15,AB41=Matrica!$B$3),Matrica!$D$15,IF(AND(AA41=Matrica!$A$15,AB41=Matrica!$E$3),Matrica!$G$15,IF(AND(AA41=Matrica!$A$15,AB41=Matrica!$H$3),Matrica!$J$15,IF(AND(AA41=Matrica!$A$16,AB41=Matrica!$B$3),Matrica!$D$16,IF(AND(AA41=Matrica!$A$16,AB41=Matrica!$E$3),Matrica!$G$16,IF(AND(AA41=Matrica!$A$16,AB41=Matrica!$H$3),Matrica!$J$16,"")))))))))))))))))))))))))))))))))))))))</f>
        <v>2.75</v>
      </c>
      <c r="AA41" s="171" t="s">
        <v>11</v>
      </c>
      <c r="AB41" s="171">
        <v>2</v>
      </c>
      <c r="AC41" s="172">
        <v>2.59</v>
      </c>
      <c r="AD41" s="173" t="str">
        <f t="shared" si="20"/>
        <v>RAST</v>
      </c>
      <c r="AE41" s="173">
        <f t="shared" si="17"/>
        <v>15.624999999999984</v>
      </c>
      <c r="AF41" s="173">
        <f t="shared" si="18"/>
        <v>0.15624999999999983</v>
      </c>
      <c r="AG41" s="179">
        <v>0</v>
      </c>
      <c r="AH41" s="136"/>
      <c r="AI41" s="175">
        <f t="shared" si="9"/>
        <v>37018.818199999994</v>
      </c>
      <c r="AJ41" s="175">
        <f t="shared" si="10"/>
        <v>15.609491648649577</v>
      </c>
      <c r="AK41" s="176" t="s">
        <v>11</v>
      </c>
      <c r="AL41" s="176">
        <v>1</v>
      </c>
      <c r="AM41" s="176">
        <v>2.59</v>
      </c>
      <c r="AN41" s="177">
        <f t="shared" si="21"/>
        <v>37018.818199999994</v>
      </c>
      <c r="AO41" s="177">
        <f t="shared" si="19"/>
        <v>15.609491648649577</v>
      </c>
      <c r="AP41" s="175">
        <f t="shared" si="11"/>
        <v>0</v>
      </c>
      <c r="AQ41" s="177">
        <f t="shared" si="12"/>
        <v>0</v>
      </c>
      <c r="AR41" s="178">
        <f t="shared" si="13"/>
        <v>0</v>
      </c>
    </row>
    <row r="42" spans="3:44" ht="80.099999999999994" customHeight="1">
      <c r="C42" s="45" t="s">
        <v>184</v>
      </c>
      <c r="D42" s="143" t="s">
        <v>84</v>
      </c>
      <c r="E42" s="167" t="s">
        <v>10</v>
      </c>
      <c r="F42" s="41" t="s">
        <v>137</v>
      </c>
      <c r="G42" s="36"/>
      <c r="H42" s="36"/>
      <c r="I42" s="36"/>
      <c r="J42" s="36">
        <v>17.32</v>
      </c>
      <c r="K42" s="36">
        <v>17.32</v>
      </c>
      <c r="L42" s="40">
        <f t="shared" si="22"/>
        <v>17.32</v>
      </c>
      <c r="M42" s="40">
        <f t="shared" si="23"/>
        <v>17.32</v>
      </c>
      <c r="N42" s="39">
        <v>2871.8</v>
      </c>
      <c r="O42" s="39">
        <f t="shared" si="24"/>
        <v>49739.576000000001</v>
      </c>
      <c r="P42" s="39">
        <f t="shared" si="25"/>
        <v>49739.576000000001</v>
      </c>
      <c r="Q42" s="39">
        <f t="shared" si="26"/>
        <v>17.654737962979397</v>
      </c>
      <c r="R42" s="39">
        <f t="shared" si="27"/>
        <v>17.654737962979397</v>
      </c>
      <c r="S42" s="39">
        <v>3.48</v>
      </c>
      <c r="T42" s="36" t="s">
        <v>9</v>
      </c>
      <c r="U42" s="36" t="s">
        <v>292</v>
      </c>
      <c r="V42" s="39">
        <v>3.48</v>
      </c>
      <c r="W42" s="36" t="s">
        <v>9</v>
      </c>
      <c r="X42" s="36" t="s">
        <v>292</v>
      </c>
      <c r="Y42" s="36">
        <f>IF(AND(AA42=Matrica!$A$4,AB42=Matrica!$B$3),Matrica!$B$4,IF(AND(AA42=Matrica!$A$4,AB42=Matrica!$E$3),Matrica!$E$4,IF(AND(AA42=Matrica!$A$4,AB42=Matrica!$H$3),Matrica!$H$4,IF(AND(AA42=Matrica!$A$5,AB42=Matrica!$B$3),Matrica!$B$5,IF(AND(AA42=Matrica!$A$5,AB42=Matrica!$E$3),Matrica!$E$5,IF(AND(AA42=Matrica!$A$5,AB42=Matrica!$H$3),Matrica!$H$5,IF(AND(AA42=Matrica!$A$6,AB42=Matrica!$B$3),Matrica!$B$6,IF(AND(AA42=Matrica!$A$6,AB42=Matrica!$E$3),Matrica!$E$6,IF(AND(AA42=Matrica!$A$6,AB42=Matrica!$H$3),Matrica!$H$6,IF(AND(AA42=Matrica!$A$7,AB42=Matrica!$B$3),Matrica!$B$7,IF(AND(AA42=Matrica!$A$7,AB42=Matrica!$E$3),Matrica!$E$7,IF(AND(AA42=Matrica!$A$7,AB42=Matrica!$H$3),Matrica!$H$7,IF(AND(AA42=Matrica!$A$8,AB42=Matrica!$B$3),Matrica!$B$8,IF(AND(AA42=Matrica!$A$8,AB42=Matrica!$E$3),Matrica!$E$8,IF(AND(AA42=Matrica!$A$8,AB42=Matrica!$H$3),Matrica!$H$8,IF(AND(AA42=Matrica!$A$9,AB42=Matrica!$B$3),Matrica!$B$9,IF(AND(AA42=Matrica!$A$9,AB42=Matrica!$E$3),Matrica!$E$9,IF(AND(AA42=Matrica!$A$9,AB42=Matrica!$H$3),Matrica!$H$9,IF(AND(AA42=Matrica!$A$10,AB42=Matrica!$B$3),Matrica!$B$10,IF(AND(AA42=Matrica!$A$10,AB42=Matrica!$E$3),Matrica!$E$10,IF(AND(AA42=Matrica!$A$10,AB42=Matrica!$H$3),Matrica!$H$10,IF(AND(AA42=Matrica!$A$11,AB42=Matrica!$B$3),Matrica!$B$11,IF(AND(AA42=Matrica!$A$11,AB42=Matrica!$E$3),Matrica!$E$11,IF(AND(AA42=Matrica!$A$11,AB42=Matrica!$H$3),Matrica!$H$11,IF(AND(AA42=Matrica!$A$12,AB42=Matrica!$B$3),Matrica!$B$12,IF(AND(AA42=Matrica!$A$12,AB42=Matrica!$E$3),Matrica!$E$12,IF(AND(AA42=Matrica!$A$12,AB42=Matrica!$H$3),Matrica!$H$12,IF(AND(AA42=Matrica!$A$13,AB42=Matrica!$B$3),Matrica!$B$13,IF(AND(AA42=Matrica!$A$13,AB42=Matrica!$E$3),Matrica!$E$13,IF(AND(AA42=Matrica!$A$13,AB42=Matrica!$H$3),Matrica!$H$13,IF(AND(AA42=Matrica!$A$14,AB42=Matrica!$B$3),Matrica!$B$14,IF(AND(AA42=Matrica!$A$14,AB42=Matrica!$E$3),Matrica!$E$14,IF(AND(AA42=Matrica!$A$14,AB42=Matrica!$H$3),Matrica!$H$14,IF(AND(AA42=Matrica!$A$15,AB42=Matrica!$B$3),Matrica!$B$15,IF(AND(AA42=Matrica!$A$15,AB42=Matrica!$E$3),Matrica!$E$15,IF(AND(AA42=Matrica!$A$15,AB42=Matrica!$H$3),Matrica!$H$15,IF(AND(AA42=Matrica!$A$16,AB42=Matrica!$B$3),Matrica!$B$16,IF(AND(AA42=Matrica!$A$16,AB42=Matrica!$E$3),Matrica!$E$16,IF(AND(AA42=Matrica!$A$16,AB42=Matrica!$H$3),Matrica!$H$16,"")))))))))))))))))))))))))))))))))))))))</f>
        <v>3.84</v>
      </c>
      <c r="Z42" s="36">
        <f>IF(AND(AA42=Matrica!$A$4,AB42=Matrica!$B$3),Matrica!$D$4,IF(AND(AA42=Matrica!$A$4,AB42=Matrica!$E$3),Matrica!$G$4,IF(AND(AA42=Matrica!$A$4,AB42=Matrica!$H$3),Matrica!$J$4,IF(AND(AA42=Matrica!$A$5,AB42=Matrica!$B$3),Matrica!$D$5,IF(AND(AA42=Matrica!$A$5,AB42=Matrica!$E$3),Matrica!$G$5,IF(AND(AA42=Matrica!$A$5,AB42=Matrica!$H$3),Matrica!$J$5,IF(AND(AA42=Matrica!$A$6,AB42=Matrica!$B$3),Matrica!$D$6,IF(AND(AA42=Matrica!$A$6,AB42=Matrica!$E$3),Matrica!$G$6,IF(AND(AA42=Matrica!$A$6,AB42=Matrica!$H$3),Matrica!$J$6,IF(AND(AA42=Matrica!$A$7,AB42=Matrica!$B$3),Matrica!$D$7,IF(AND(AA42=Matrica!$A$7,AB42=Matrica!$E$3),Matrica!$G$7,IF(AND(AA42=Matrica!$A$7,AB42=Matrica!$H$3),Matrica!$J$7,IF(AND(AA42=Matrica!$A$8,AB42=Matrica!$B$3),Matrica!$D$8,IF(AND(AA42=Matrica!$A$8,AB42=Matrica!$E$3),Matrica!$G$8,IF(AND(AA42=Matrica!$A$8,AB42=Matrica!$H$3),Matrica!$J$8,IF(AND(AA42=Matrica!$A$9,AB42=Matrica!$B$3),Matrica!$D$9,IF(AND(AA42=Matrica!$A$9,AB42=Matrica!$E$3),Matrica!$G$9,IF(AND(AA42=Matrica!$A$9,AB42=Matrica!$H$3),Matrica!$J$9,IF(AND(AA42=Matrica!$A$10,AB42=Matrica!$B$3),Matrica!$D$10,IF(AND(AA42=Matrica!$A$10,AB42=Matrica!$E$3),Matrica!$G$10,IF(AND(AA42=Matrica!$A$10,AB42=Matrica!$H$3),Matrica!$J$10,IF(AND(AA42=Matrica!$A$11,AB42=Matrica!$B$3),Matrica!$D$11,IF(AND(AA42=Matrica!$A$11,AB42=Matrica!$E$3),Matrica!$G$11,IF(AND(AA42=Matrica!$A$11,AB42=Matrica!$H$3),Matrica!$J$11,IF(AND(AA42=Matrica!$A$12,AB42=Matrica!$B$3),Matrica!$D$12,IF(AND(AA42=Matrica!$A$12,AB42=Matrica!$E$3),Matrica!$G$12,IF(AND(AA42=Matrica!$A$12,AB42=Matrica!$H$3),Matrica!$J$12,IF(AND(AA42=Matrica!$A$13,AB42=Matrica!$B$3),Matrica!$D$13,IF(AND(AA42=Matrica!$A$13,AB42=Matrica!$E$3),Matrica!$G$13,IF(AND(AA42=Matrica!$A$13,AB42=Matrica!$H$3),Matrica!$J$13,IF(AND(AA42=Matrica!$A$14,AB42=Matrica!$B$3),Matrica!$D$14,IF(AND(AA42=Matrica!$A$14,AB42=Matrica!$E$3),Matrica!$G$14,IF(AND(AA42=Matrica!$A$14,AB42=Matrica!$H$3),Matrica!$J$14,IF(AND(AA42=Matrica!$A$15,AB42=Matrica!$B$3),Matrica!$D$15,IF(AND(AA42=Matrica!$A$15,AB42=Matrica!$E$3),Matrica!$G$15,IF(AND(AA42=Matrica!$A$15,AB42=Matrica!$H$3),Matrica!$J$15,IF(AND(AA42=Matrica!$A$16,AB42=Matrica!$B$3),Matrica!$D$16,IF(AND(AA42=Matrica!$A$16,AB42=Matrica!$E$3),Matrica!$G$16,IF(AND(AA42=Matrica!$A$16,AB42=Matrica!$H$3),Matrica!$J$16,"")))))))))))))))))))))))))))))))))))))))</f>
        <v>3.96</v>
      </c>
      <c r="AA42" s="171" t="s">
        <v>9</v>
      </c>
      <c r="AB42" s="171">
        <v>3</v>
      </c>
      <c r="AC42" s="172">
        <v>3.84</v>
      </c>
      <c r="AD42" s="173" t="str">
        <f t="shared" si="20"/>
        <v>RAST</v>
      </c>
      <c r="AE42" s="173">
        <f t="shared" si="17"/>
        <v>10.344827586206893</v>
      </c>
      <c r="AF42" s="173">
        <f t="shared" si="18"/>
        <v>0.10344827586206894</v>
      </c>
      <c r="AG42" s="174">
        <v>8.8000000000000007</v>
      </c>
      <c r="AH42" s="136"/>
      <c r="AI42" s="175">
        <f t="shared" si="9"/>
        <v>54885.043199999993</v>
      </c>
      <c r="AJ42" s="175">
        <f t="shared" si="10"/>
        <v>10.344815162879527</v>
      </c>
      <c r="AK42" s="176" t="s">
        <v>8</v>
      </c>
      <c r="AL42" s="176">
        <v>1</v>
      </c>
      <c r="AM42" s="176">
        <v>3.86</v>
      </c>
      <c r="AN42" s="177">
        <f t="shared" si="21"/>
        <v>55170.902799999996</v>
      </c>
      <c r="AO42" s="177">
        <f t="shared" si="19"/>
        <v>10.919527741852875</v>
      </c>
      <c r="AP42" s="175">
        <f t="shared" si="11"/>
        <v>482988.38016</v>
      </c>
      <c r="AQ42" s="177">
        <f t="shared" si="12"/>
        <v>485503.94464</v>
      </c>
      <c r="AR42" s="178">
        <f t="shared" si="13"/>
        <v>-2515.5644800000009</v>
      </c>
    </row>
    <row r="43" spans="3:44" ht="80.099999999999994" customHeight="1">
      <c r="C43" s="45" t="s">
        <v>186</v>
      </c>
      <c r="D43" s="143" t="s">
        <v>84</v>
      </c>
      <c r="E43" s="167" t="s">
        <v>11</v>
      </c>
      <c r="F43" s="41" t="s">
        <v>137</v>
      </c>
      <c r="G43" s="36"/>
      <c r="H43" s="36"/>
      <c r="I43" s="36"/>
      <c r="J43" s="36">
        <v>14.88</v>
      </c>
      <c r="K43" s="36">
        <v>14.88</v>
      </c>
      <c r="L43" s="40">
        <f t="shared" si="22"/>
        <v>14.88</v>
      </c>
      <c r="M43" s="40">
        <f t="shared" si="23"/>
        <v>14.88</v>
      </c>
      <c r="N43" s="39">
        <v>2871.8</v>
      </c>
      <c r="O43" s="39">
        <f t="shared" si="24"/>
        <v>42732.384000000005</v>
      </c>
      <c r="P43" s="39">
        <f t="shared" si="25"/>
        <v>42732.384000000005</v>
      </c>
      <c r="Q43" s="39">
        <f t="shared" si="26"/>
        <v>15.167580882744426</v>
      </c>
      <c r="R43" s="39">
        <f t="shared" si="27"/>
        <v>15.167580882744426</v>
      </c>
      <c r="S43" s="39">
        <v>2.99</v>
      </c>
      <c r="T43" s="36" t="s">
        <v>10</v>
      </c>
      <c r="U43" s="36" t="s">
        <v>292</v>
      </c>
      <c r="V43" s="39">
        <v>2.99</v>
      </c>
      <c r="W43" s="36" t="s">
        <v>10</v>
      </c>
      <c r="X43" s="36" t="s">
        <v>292</v>
      </c>
      <c r="Y43" s="36">
        <f>IF(AND(AA43=Matrica!$A$4,AB43=Matrica!$B$3),Matrica!$B$4,IF(AND(AA43=Matrica!$A$4,AB43=Matrica!$E$3),Matrica!$E$4,IF(AND(AA43=Matrica!$A$4,AB43=Matrica!$H$3),Matrica!$H$4,IF(AND(AA43=Matrica!$A$5,AB43=Matrica!$B$3),Matrica!$B$5,IF(AND(AA43=Matrica!$A$5,AB43=Matrica!$E$3),Matrica!$E$5,IF(AND(AA43=Matrica!$A$5,AB43=Matrica!$H$3),Matrica!$H$5,IF(AND(AA43=Matrica!$A$6,AB43=Matrica!$B$3),Matrica!$B$6,IF(AND(AA43=Matrica!$A$6,AB43=Matrica!$E$3),Matrica!$E$6,IF(AND(AA43=Matrica!$A$6,AB43=Matrica!$H$3),Matrica!$H$6,IF(AND(AA43=Matrica!$A$7,AB43=Matrica!$B$3),Matrica!$B$7,IF(AND(AA43=Matrica!$A$7,AB43=Matrica!$E$3),Matrica!$E$7,IF(AND(AA43=Matrica!$A$7,AB43=Matrica!$H$3),Matrica!$H$7,IF(AND(AA43=Matrica!$A$8,AB43=Matrica!$B$3),Matrica!$B$8,IF(AND(AA43=Matrica!$A$8,AB43=Matrica!$E$3),Matrica!$E$8,IF(AND(AA43=Matrica!$A$8,AB43=Matrica!$H$3),Matrica!$H$8,IF(AND(AA43=Matrica!$A$9,AB43=Matrica!$B$3),Matrica!$B$9,IF(AND(AA43=Matrica!$A$9,AB43=Matrica!$E$3),Matrica!$E$9,IF(AND(AA43=Matrica!$A$9,AB43=Matrica!$H$3),Matrica!$H$9,IF(AND(AA43=Matrica!$A$10,AB43=Matrica!$B$3),Matrica!$B$10,IF(AND(AA43=Matrica!$A$10,AB43=Matrica!$E$3),Matrica!$E$10,IF(AND(AA43=Matrica!$A$10,AB43=Matrica!$H$3),Matrica!$H$10,IF(AND(AA43=Matrica!$A$11,AB43=Matrica!$B$3),Matrica!$B$11,IF(AND(AA43=Matrica!$A$11,AB43=Matrica!$E$3),Matrica!$E$11,IF(AND(AA43=Matrica!$A$11,AB43=Matrica!$H$3),Matrica!$H$11,IF(AND(AA43=Matrica!$A$12,AB43=Matrica!$B$3),Matrica!$B$12,IF(AND(AA43=Matrica!$A$12,AB43=Matrica!$E$3),Matrica!$E$12,IF(AND(AA43=Matrica!$A$12,AB43=Matrica!$H$3),Matrica!$H$12,IF(AND(AA43=Matrica!$A$13,AB43=Matrica!$B$3),Matrica!$B$13,IF(AND(AA43=Matrica!$A$13,AB43=Matrica!$E$3),Matrica!$E$13,IF(AND(AA43=Matrica!$A$13,AB43=Matrica!$H$3),Matrica!$H$13,IF(AND(AA43=Matrica!$A$14,AB43=Matrica!$B$3),Matrica!$B$14,IF(AND(AA43=Matrica!$A$14,AB43=Matrica!$E$3),Matrica!$E$14,IF(AND(AA43=Matrica!$A$14,AB43=Matrica!$H$3),Matrica!$H$14,IF(AND(AA43=Matrica!$A$15,AB43=Matrica!$B$3),Matrica!$B$15,IF(AND(AA43=Matrica!$A$15,AB43=Matrica!$E$3),Matrica!$E$15,IF(AND(AA43=Matrica!$A$15,AB43=Matrica!$H$3),Matrica!$H$15,IF(AND(AA43=Matrica!$A$16,AB43=Matrica!$B$3),Matrica!$B$16,IF(AND(AA43=Matrica!$A$16,AB43=Matrica!$E$3),Matrica!$E$16,IF(AND(AA43=Matrica!$A$16,AB43=Matrica!$H$3),Matrica!$H$16,"")))))))))))))))))))))))))))))))))))))))</f>
        <v>3.12</v>
      </c>
      <c r="Z43" s="36">
        <f>IF(AND(AA43=Matrica!$A$4,AB43=Matrica!$B$3),Matrica!$D$4,IF(AND(AA43=Matrica!$A$4,AB43=Matrica!$E$3),Matrica!$G$4,IF(AND(AA43=Matrica!$A$4,AB43=Matrica!$H$3),Matrica!$J$4,IF(AND(AA43=Matrica!$A$5,AB43=Matrica!$B$3),Matrica!$D$5,IF(AND(AA43=Matrica!$A$5,AB43=Matrica!$E$3),Matrica!$G$5,IF(AND(AA43=Matrica!$A$5,AB43=Matrica!$H$3),Matrica!$J$5,IF(AND(AA43=Matrica!$A$6,AB43=Matrica!$B$3),Matrica!$D$6,IF(AND(AA43=Matrica!$A$6,AB43=Matrica!$E$3),Matrica!$G$6,IF(AND(AA43=Matrica!$A$6,AB43=Matrica!$H$3),Matrica!$J$6,IF(AND(AA43=Matrica!$A$7,AB43=Matrica!$B$3),Matrica!$D$7,IF(AND(AA43=Matrica!$A$7,AB43=Matrica!$E$3),Matrica!$G$7,IF(AND(AA43=Matrica!$A$7,AB43=Matrica!$H$3),Matrica!$J$7,IF(AND(AA43=Matrica!$A$8,AB43=Matrica!$B$3),Matrica!$D$8,IF(AND(AA43=Matrica!$A$8,AB43=Matrica!$E$3),Matrica!$G$8,IF(AND(AA43=Matrica!$A$8,AB43=Matrica!$H$3),Matrica!$J$8,IF(AND(AA43=Matrica!$A$9,AB43=Matrica!$B$3),Matrica!$D$9,IF(AND(AA43=Matrica!$A$9,AB43=Matrica!$E$3),Matrica!$G$9,IF(AND(AA43=Matrica!$A$9,AB43=Matrica!$H$3),Matrica!$J$9,IF(AND(AA43=Matrica!$A$10,AB43=Matrica!$B$3),Matrica!$D$10,IF(AND(AA43=Matrica!$A$10,AB43=Matrica!$E$3),Matrica!$G$10,IF(AND(AA43=Matrica!$A$10,AB43=Matrica!$H$3),Matrica!$J$10,IF(AND(AA43=Matrica!$A$11,AB43=Matrica!$B$3),Matrica!$D$11,IF(AND(AA43=Matrica!$A$11,AB43=Matrica!$E$3),Matrica!$G$11,IF(AND(AA43=Matrica!$A$11,AB43=Matrica!$H$3),Matrica!$J$11,IF(AND(AA43=Matrica!$A$12,AB43=Matrica!$B$3),Matrica!$D$12,IF(AND(AA43=Matrica!$A$12,AB43=Matrica!$E$3),Matrica!$G$12,IF(AND(AA43=Matrica!$A$12,AB43=Matrica!$H$3),Matrica!$J$12,IF(AND(AA43=Matrica!$A$13,AB43=Matrica!$B$3),Matrica!$D$13,IF(AND(AA43=Matrica!$A$13,AB43=Matrica!$E$3),Matrica!$G$13,IF(AND(AA43=Matrica!$A$13,AB43=Matrica!$H$3),Matrica!$J$13,IF(AND(AA43=Matrica!$A$14,AB43=Matrica!$B$3),Matrica!$D$14,IF(AND(AA43=Matrica!$A$14,AB43=Matrica!$E$3),Matrica!$G$14,IF(AND(AA43=Matrica!$A$14,AB43=Matrica!$H$3),Matrica!$J$14,IF(AND(AA43=Matrica!$A$15,AB43=Matrica!$B$3),Matrica!$D$15,IF(AND(AA43=Matrica!$A$15,AB43=Matrica!$E$3),Matrica!$G$15,IF(AND(AA43=Matrica!$A$15,AB43=Matrica!$H$3),Matrica!$J$15,IF(AND(AA43=Matrica!$A$16,AB43=Matrica!$B$3),Matrica!$D$16,IF(AND(AA43=Matrica!$A$16,AB43=Matrica!$E$3),Matrica!$G$16,IF(AND(AA43=Matrica!$A$16,AB43=Matrica!$H$3),Matrica!$J$16,"")))))))))))))))))))))))))))))))))))))))</f>
        <v>3.33</v>
      </c>
      <c r="AA43" s="171" t="s">
        <v>10</v>
      </c>
      <c r="AB43" s="171">
        <v>2</v>
      </c>
      <c r="AC43" s="172">
        <v>3.17</v>
      </c>
      <c r="AD43" s="173" t="str">
        <f t="shared" si="20"/>
        <v>RAST</v>
      </c>
      <c r="AE43" s="173">
        <f t="shared" si="17"/>
        <v>6.0200668896320968</v>
      </c>
      <c r="AF43" s="173">
        <f t="shared" si="18"/>
        <v>6.0200668896320968E-2</v>
      </c>
      <c r="AG43" s="174">
        <v>11.9</v>
      </c>
      <c r="AH43" s="181">
        <f>AC42/((P42-P43)/P43+1)</f>
        <v>3.2990300230946885</v>
      </c>
      <c r="AI43" s="175">
        <f t="shared" si="9"/>
        <v>45308.746599999999</v>
      </c>
      <c r="AJ43" s="175">
        <f t="shared" si="10"/>
        <v>6.0290635785730906</v>
      </c>
      <c r="AK43" s="176" t="s">
        <v>10</v>
      </c>
      <c r="AL43" s="176">
        <v>2</v>
      </c>
      <c r="AM43" s="176">
        <v>3.31</v>
      </c>
      <c r="AN43" s="177">
        <f t="shared" si="21"/>
        <v>47309.763800000001</v>
      </c>
      <c r="AO43" s="177">
        <f t="shared" si="19"/>
        <v>10.711735156175695</v>
      </c>
      <c r="AP43" s="175">
        <f t="shared" si="11"/>
        <v>539174.08453999995</v>
      </c>
      <c r="AQ43" s="177">
        <f t="shared" si="12"/>
        <v>562986.18922000006</v>
      </c>
      <c r="AR43" s="178">
        <f t="shared" si="13"/>
        <v>-23812.104680000106</v>
      </c>
    </row>
    <row r="44" spans="3:44" ht="80.099999999999994" customHeight="1">
      <c r="C44" s="45" t="s">
        <v>185</v>
      </c>
      <c r="D44" s="143" t="s">
        <v>84</v>
      </c>
      <c r="E44" s="167" t="s">
        <v>13</v>
      </c>
      <c r="F44" s="41" t="s">
        <v>137</v>
      </c>
      <c r="G44" s="36"/>
      <c r="H44" s="36"/>
      <c r="I44" s="36"/>
      <c r="J44" s="36">
        <v>13.42</v>
      </c>
      <c r="K44" s="36">
        <v>13.42</v>
      </c>
      <c r="L44" s="40">
        <f t="shared" si="22"/>
        <v>13.42</v>
      </c>
      <c r="M44" s="40">
        <f t="shared" si="23"/>
        <v>13.42</v>
      </c>
      <c r="N44" s="39">
        <v>2871.8</v>
      </c>
      <c r="O44" s="39">
        <f t="shared" si="24"/>
        <v>38539.556000000004</v>
      </c>
      <c r="P44" s="39">
        <f t="shared" si="25"/>
        <v>38539.556000000004</v>
      </c>
      <c r="Q44" s="39">
        <f t="shared" si="26"/>
        <v>13.679363941292351</v>
      </c>
      <c r="R44" s="39">
        <f t="shared" si="27"/>
        <v>13.679363941292351</v>
      </c>
      <c r="S44" s="39">
        <v>2.7</v>
      </c>
      <c r="T44" s="36" t="s">
        <v>11</v>
      </c>
      <c r="U44" s="36" t="s">
        <v>291</v>
      </c>
      <c r="V44" s="39">
        <v>2.7</v>
      </c>
      <c r="W44" s="36" t="s">
        <v>11</v>
      </c>
      <c r="X44" s="36" t="s">
        <v>291</v>
      </c>
      <c r="Y44" s="36">
        <f>IF(AND(AA44=Matrica!$A$4,AB44=Matrica!$B$3),Matrica!$B$4,IF(AND(AA44=Matrica!$A$4,AB44=Matrica!$E$3),Matrica!$E$4,IF(AND(AA44=Matrica!$A$4,AB44=Matrica!$H$3),Matrica!$H$4,IF(AND(AA44=Matrica!$A$5,AB44=Matrica!$B$3),Matrica!$B$5,IF(AND(AA44=Matrica!$A$5,AB44=Matrica!$E$3),Matrica!$E$5,IF(AND(AA44=Matrica!$A$5,AB44=Matrica!$H$3),Matrica!$H$5,IF(AND(AA44=Matrica!$A$6,AB44=Matrica!$B$3),Matrica!$B$6,IF(AND(AA44=Matrica!$A$6,AB44=Matrica!$E$3),Matrica!$E$6,IF(AND(AA44=Matrica!$A$6,AB44=Matrica!$H$3),Matrica!$H$6,IF(AND(AA44=Matrica!$A$7,AB44=Matrica!$B$3),Matrica!$B$7,IF(AND(AA44=Matrica!$A$7,AB44=Matrica!$E$3),Matrica!$E$7,IF(AND(AA44=Matrica!$A$7,AB44=Matrica!$H$3),Matrica!$H$7,IF(AND(AA44=Matrica!$A$8,AB44=Matrica!$B$3),Matrica!$B$8,IF(AND(AA44=Matrica!$A$8,AB44=Matrica!$E$3),Matrica!$E$8,IF(AND(AA44=Matrica!$A$8,AB44=Matrica!$H$3),Matrica!$H$8,IF(AND(AA44=Matrica!$A$9,AB44=Matrica!$B$3),Matrica!$B$9,IF(AND(AA44=Matrica!$A$9,AB44=Matrica!$E$3),Matrica!$E$9,IF(AND(AA44=Matrica!$A$9,AB44=Matrica!$H$3),Matrica!$H$9,IF(AND(AA44=Matrica!$A$10,AB44=Matrica!$B$3),Matrica!$B$10,IF(AND(AA44=Matrica!$A$10,AB44=Matrica!$E$3),Matrica!$E$10,IF(AND(AA44=Matrica!$A$10,AB44=Matrica!$H$3),Matrica!$H$10,IF(AND(AA44=Matrica!$A$11,AB44=Matrica!$B$3),Matrica!$B$11,IF(AND(AA44=Matrica!$A$11,AB44=Matrica!$E$3),Matrica!$E$11,IF(AND(AA44=Matrica!$A$11,AB44=Matrica!$H$3),Matrica!$H$11,IF(AND(AA44=Matrica!$A$12,AB44=Matrica!$B$3),Matrica!$B$12,IF(AND(AA44=Matrica!$A$12,AB44=Matrica!$E$3),Matrica!$E$12,IF(AND(AA44=Matrica!$A$12,AB44=Matrica!$H$3),Matrica!$H$12,IF(AND(AA44=Matrica!$A$13,AB44=Matrica!$B$3),Matrica!$B$13,IF(AND(AA44=Matrica!$A$13,AB44=Matrica!$E$3),Matrica!$E$13,IF(AND(AA44=Matrica!$A$13,AB44=Matrica!$H$3),Matrica!$H$13,IF(AND(AA44=Matrica!$A$14,AB44=Matrica!$B$3),Matrica!$B$14,IF(AND(AA44=Matrica!$A$14,AB44=Matrica!$E$3),Matrica!$E$14,IF(AND(AA44=Matrica!$A$14,AB44=Matrica!$H$3),Matrica!$H$14,IF(AND(AA44=Matrica!$A$15,AB44=Matrica!$B$3),Matrica!$B$15,IF(AND(AA44=Matrica!$A$15,AB44=Matrica!$E$3),Matrica!$E$15,IF(AND(AA44=Matrica!$A$15,AB44=Matrica!$H$3),Matrica!$H$15,IF(AND(AA44=Matrica!$A$16,AB44=Matrica!$B$3),Matrica!$B$16,IF(AND(AA44=Matrica!$A$16,AB44=Matrica!$E$3),Matrica!$E$16,IF(AND(AA44=Matrica!$A$16,AB44=Matrica!$H$3),Matrica!$H$16,"")))))))))))))))))))))))))))))))))))))))</f>
        <v>3.12</v>
      </c>
      <c r="Z44" s="36">
        <f>IF(AND(AA44=Matrica!$A$4,AB44=Matrica!$B$3),Matrica!$D$4,IF(AND(AA44=Matrica!$A$4,AB44=Matrica!$E$3),Matrica!$G$4,IF(AND(AA44=Matrica!$A$4,AB44=Matrica!$H$3),Matrica!$J$4,IF(AND(AA44=Matrica!$A$5,AB44=Matrica!$B$3),Matrica!$D$5,IF(AND(AA44=Matrica!$A$5,AB44=Matrica!$E$3),Matrica!$G$5,IF(AND(AA44=Matrica!$A$5,AB44=Matrica!$H$3),Matrica!$J$5,IF(AND(AA44=Matrica!$A$6,AB44=Matrica!$B$3),Matrica!$D$6,IF(AND(AA44=Matrica!$A$6,AB44=Matrica!$E$3),Matrica!$G$6,IF(AND(AA44=Matrica!$A$6,AB44=Matrica!$H$3),Matrica!$J$6,IF(AND(AA44=Matrica!$A$7,AB44=Matrica!$B$3),Matrica!$D$7,IF(AND(AA44=Matrica!$A$7,AB44=Matrica!$E$3),Matrica!$G$7,IF(AND(AA44=Matrica!$A$7,AB44=Matrica!$H$3),Matrica!$J$7,IF(AND(AA44=Matrica!$A$8,AB44=Matrica!$B$3),Matrica!$D$8,IF(AND(AA44=Matrica!$A$8,AB44=Matrica!$E$3),Matrica!$G$8,IF(AND(AA44=Matrica!$A$8,AB44=Matrica!$H$3),Matrica!$J$8,IF(AND(AA44=Matrica!$A$9,AB44=Matrica!$B$3),Matrica!$D$9,IF(AND(AA44=Matrica!$A$9,AB44=Matrica!$E$3),Matrica!$G$9,IF(AND(AA44=Matrica!$A$9,AB44=Matrica!$H$3),Matrica!$J$9,IF(AND(AA44=Matrica!$A$10,AB44=Matrica!$B$3),Matrica!$D$10,IF(AND(AA44=Matrica!$A$10,AB44=Matrica!$E$3),Matrica!$G$10,IF(AND(AA44=Matrica!$A$10,AB44=Matrica!$H$3),Matrica!$J$10,IF(AND(AA44=Matrica!$A$11,AB44=Matrica!$B$3),Matrica!$D$11,IF(AND(AA44=Matrica!$A$11,AB44=Matrica!$E$3),Matrica!$G$11,IF(AND(AA44=Matrica!$A$11,AB44=Matrica!$H$3),Matrica!$J$11,IF(AND(AA44=Matrica!$A$12,AB44=Matrica!$B$3),Matrica!$D$12,IF(AND(AA44=Matrica!$A$12,AB44=Matrica!$E$3),Matrica!$G$12,IF(AND(AA44=Matrica!$A$12,AB44=Matrica!$H$3),Matrica!$J$12,IF(AND(AA44=Matrica!$A$13,AB44=Matrica!$B$3),Matrica!$D$13,IF(AND(AA44=Matrica!$A$13,AB44=Matrica!$E$3),Matrica!$G$13,IF(AND(AA44=Matrica!$A$13,AB44=Matrica!$H$3),Matrica!$J$13,IF(AND(AA44=Matrica!$A$14,AB44=Matrica!$B$3),Matrica!$D$14,IF(AND(AA44=Matrica!$A$14,AB44=Matrica!$E$3),Matrica!$G$14,IF(AND(AA44=Matrica!$A$14,AB44=Matrica!$H$3),Matrica!$J$14,IF(AND(AA44=Matrica!$A$15,AB44=Matrica!$B$3),Matrica!$D$15,IF(AND(AA44=Matrica!$A$15,AB44=Matrica!$E$3),Matrica!$G$15,IF(AND(AA44=Matrica!$A$15,AB44=Matrica!$H$3),Matrica!$J$15,IF(AND(AA44=Matrica!$A$16,AB44=Matrica!$B$3),Matrica!$D$16,IF(AND(AA44=Matrica!$A$16,AB44=Matrica!$E$3),Matrica!$G$16,IF(AND(AA44=Matrica!$A$16,AB44=Matrica!$H$3),Matrica!$J$16,"")))))))))))))))))))))))))))))))))))))))</f>
        <v>3.33</v>
      </c>
      <c r="AA44" s="171" t="s">
        <v>10</v>
      </c>
      <c r="AB44" s="171">
        <v>2</v>
      </c>
      <c r="AC44" s="172">
        <v>3.17</v>
      </c>
      <c r="AD44" s="183" t="str">
        <f t="shared" si="20"/>
        <v>RAST</v>
      </c>
      <c r="AE44" s="173">
        <f t="shared" si="17"/>
        <v>17.407407407407398</v>
      </c>
      <c r="AF44" s="173">
        <f t="shared" si="18"/>
        <v>0.17407407407407396</v>
      </c>
      <c r="AG44" s="174">
        <v>12.15</v>
      </c>
      <c r="AH44" s="181">
        <f>AC43/((P43-P44)/P44+1)</f>
        <v>2.8589650537634408</v>
      </c>
      <c r="AI44" s="175">
        <f t="shared" si="9"/>
        <v>45308.746599999999</v>
      </c>
      <c r="AJ44" s="175">
        <f t="shared" si="10"/>
        <v>17.564267216778507</v>
      </c>
      <c r="AK44" s="176" t="s">
        <v>10</v>
      </c>
      <c r="AL44" s="176">
        <v>2</v>
      </c>
      <c r="AM44" s="176">
        <v>3.17</v>
      </c>
      <c r="AN44" s="177">
        <f t="shared" si="21"/>
        <v>45308.746599999999</v>
      </c>
      <c r="AO44" s="177">
        <f t="shared" si="19"/>
        <v>17.564267216778507</v>
      </c>
      <c r="AP44" s="175">
        <f t="shared" si="11"/>
        <v>550501.27119</v>
      </c>
      <c r="AQ44" s="177">
        <f t="shared" si="12"/>
        <v>550501.27119</v>
      </c>
      <c r="AR44" s="178">
        <f t="shared" si="13"/>
        <v>0</v>
      </c>
    </row>
    <row r="45" spans="3:44" ht="80.099999999999994" customHeight="1">
      <c r="C45" s="45" t="s">
        <v>187</v>
      </c>
      <c r="D45" s="143" t="s">
        <v>85</v>
      </c>
      <c r="E45" s="167" t="s">
        <v>10</v>
      </c>
      <c r="F45" s="41" t="s">
        <v>137</v>
      </c>
      <c r="G45" s="36">
        <v>0.04</v>
      </c>
      <c r="H45" s="36"/>
      <c r="I45" s="36"/>
      <c r="J45" s="36">
        <v>13.42</v>
      </c>
      <c r="K45" s="36">
        <v>17.32</v>
      </c>
      <c r="L45" s="40">
        <f t="shared" si="22"/>
        <v>13.956799999999999</v>
      </c>
      <c r="M45" s="40">
        <f t="shared" si="23"/>
        <v>18.012799999999999</v>
      </c>
      <c r="N45" s="39">
        <v>2871.8</v>
      </c>
      <c r="O45" s="39">
        <f t="shared" si="24"/>
        <v>40081.13824</v>
      </c>
      <c r="P45" s="39">
        <f t="shared" si="25"/>
        <v>51729.159039999999</v>
      </c>
      <c r="Q45" s="39">
        <f t="shared" si="26"/>
        <v>14.226538498944043</v>
      </c>
      <c r="R45" s="39">
        <f t="shared" si="27"/>
        <v>18.360927481498571</v>
      </c>
      <c r="S45" s="39">
        <v>2.8</v>
      </c>
      <c r="T45" s="36" t="s">
        <v>11</v>
      </c>
      <c r="U45" s="36" t="s">
        <v>293</v>
      </c>
      <c r="V45" s="39">
        <v>3.62</v>
      </c>
      <c r="W45" s="36" t="s">
        <v>9</v>
      </c>
      <c r="X45" s="36" t="s">
        <v>291</v>
      </c>
      <c r="Y45" s="36">
        <f>IF(AND(AA45=Matrica!$A$4,AB45=Matrica!$B$3),Matrica!$B$4,IF(AND(AA45=Matrica!$A$4,AB45=Matrica!$E$3),Matrica!$E$4,IF(AND(AA45=Matrica!$A$4,AB45=Matrica!$H$3),Matrica!$H$4,IF(AND(AA45=Matrica!$A$5,AB45=Matrica!$B$3),Matrica!$B$5,IF(AND(AA45=Matrica!$A$5,AB45=Matrica!$E$3),Matrica!$E$5,IF(AND(AA45=Matrica!$A$5,AB45=Matrica!$H$3),Matrica!$H$5,IF(AND(AA45=Matrica!$A$6,AB45=Matrica!$B$3),Matrica!$B$6,IF(AND(AA45=Matrica!$A$6,AB45=Matrica!$E$3),Matrica!$E$6,IF(AND(AA45=Matrica!$A$6,AB45=Matrica!$H$3),Matrica!$H$6,IF(AND(AA45=Matrica!$A$7,AB45=Matrica!$B$3),Matrica!$B$7,IF(AND(AA45=Matrica!$A$7,AB45=Matrica!$E$3),Matrica!$E$7,IF(AND(AA45=Matrica!$A$7,AB45=Matrica!$H$3),Matrica!$H$7,IF(AND(AA45=Matrica!$A$8,AB45=Matrica!$B$3),Matrica!$B$8,IF(AND(AA45=Matrica!$A$8,AB45=Matrica!$E$3),Matrica!$E$8,IF(AND(AA45=Matrica!$A$8,AB45=Matrica!$H$3),Matrica!$H$8,IF(AND(AA45=Matrica!$A$9,AB45=Matrica!$B$3),Matrica!$B$9,IF(AND(AA45=Matrica!$A$9,AB45=Matrica!$E$3),Matrica!$E$9,IF(AND(AA45=Matrica!$A$9,AB45=Matrica!$H$3),Matrica!$H$9,IF(AND(AA45=Matrica!$A$10,AB45=Matrica!$B$3),Matrica!$B$10,IF(AND(AA45=Matrica!$A$10,AB45=Matrica!$E$3),Matrica!$E$10,IF(AND(AA45=Matrica!$A$10,AB45=Matrica!$H$3),Matrica!$H$10,IF(AND(AA45=Matrica!$A$11,AB45=Matrica!$B$3),Matrica!$B$11,IF(AND(AA45=Matrica!$A$11,AB45=Matrica!$E$3),Matrica!$E$11,IF(AND(AA45=Matrica!$A$11,AB45=Matrica!$H$3),Matrica!$H$11,IF(AND(AA45=Matrica!$A$12,AB45=Matrica!$B$3),Matrica!$B$12,IF(AND(AA45=Matrica!$A$12,AB45=Matrica!$E$3),Matrica!$E$12,IF(AND(AA45=Matrica!$A$12,AB45=Matrica!$H$3),Matrica!$H$12,IF(AND(AA45=Matrica!$A$13,AB45=Matrica!$B$3),Matrica!$B$13,IF(AND(AA45=Matrica!$A$13,AB45=Matrica!$E$3),Matrica!$E$13,IF(AND(AA45=Matrica!$A$13,AB45=Matrica!$H$3),Matrica!$H$13,IF(AND(AA45=Matrica!$A$14,AB45=Matrica!$B$3),Matrica!$B$14,IF(AND(AA45=Matrica!$A$14,AB45=Matrica!$E$3),Matrica!$E$14,IF(AND(AA45=Matrica!$A$14,AB45=Matrica!$H$3),Matrica!$H$14,IF(AND(AA45=Matrica!$A$15,AB45=Matrica!$B$3),Matrica!$B$15,IF(AND(AA45=Matrica!$A$15,AB45=Matrica!$E$3),Matrica!$E$15,IF(AND(AA45=Matrica!$A$15,AB45=Matrica!$H$3),Matrica!$H$15,IF(AND(AA45=Matrica!$A$16,AB45=Matrica!$B$3),Matrica!$B$16,IF(AND(AA45=Matrica!$A$16,AB45=Matrica!$E$3),Matrica!$E$16,IF(AND(AA45=Matrica!$A$16,AB45=Matrica!$H$3),Matrica!$H$16,"")))))))))))))))))))))))))))))))))))))))</f>
        <v>3.86</v>
      </c>
      <c r="Z45" s="36">
        <f>IF(AND(AA45=Matrica!$A$4,AB45=Matrica!$B$3),Matrica!$D$4,IF(AND(AA45=Matrica!$A$4,AB45=Matrica!$E$3),Matrica!$G$4,IF(AND(AA45=Matrica!$A$4,AB45=Matrica!$H$3),Matrica!$J$4,IF(AND(AA45=Matrica!$A$5,AB45=Matrica!$B$3),Matrica!$D$5,IF(AND(AA45=Matrica!$A$5,AB45=Matrica!$E$3),Matrica!$G$5,IF(AND(AA45=Matrica!$A$5,AB45=Matrica!$H$3),Matrica!$J$5,IF(AND(AA45=Matrica!$A$6,AB45=Matrica!$B$3),Matrica!$D$6,IF(AND(AA45=Matrica!$A$6,AB45=Matrica!$E$3),Matrica!$G$6,IF(AND(AA45=Matrica!$A$6,AB45=Matrica!$H$3),Matrica!$J$6,IF(AND(AA45=Matrica!$A$7,AB45=Matrica!$B$3),Matrica!$D$7,IF(AND(AA45=Matrica!$A$7,AB45=Matrica!$E$3),Matrica!$G$7,IF(AND(AA45=Matrica!$A$7,AB45=Matrica!$H$3),Matrica!$J$7,IF(AND(AA45=Matrica!$A$8,AB45=Matrica!$B$3),Matrica!$D$8,IF(AND(AA45=Matrica!$A$8,AB45=Matrica!$E$3),Matrica!$G$8,IF(AND(AA45=Matrica!$A$8,AB45=Matrica!$H$3),Matrica!$J$8,IF(AND(AA45=Matrica!$A$9,AB45=Matrica!$B$3),Matrica!$D$9,IF(AND(AA45=Matrica!$A$9,AB45=Matrica!$E$3),Matrica!$G$9,IF(AND(AA45=Matrica!$A$9,AB45=Matrica!$H$3),Matrica!$J$9,IF(AND(AA45=Matrica!$A$10,AB45=Matrica!$B$3),Matrica!$D$10,IF(AND(AA45=Matrica!$A$10,AB45=Matrica!$E$3),Matrica!$G$10,IF(AND(AA45=Matrica!$A$10,AB45=Matrica!$H$3),Matrica!$J$10,IF(AND(AA45=Matrica!$A$11,AB45=Matrica!$B$3),Matrica!$D$11,IF(AND(AA45=Matrica!$A$11,AB45=Matrica!$E$3),Matrica!$G$11,IF(AND(AA45=Matrica!$A$11,AB45=Matrica!$H$3),Matrica!$J$11,IF(AND(AA45=Matrica!$A$12,AB45=Matrica!$B$3),Matrica!$D$12,IF(AND(AA45=Matrica!$A$12,AB45=Matrica!$E$3),Matrica!$G$12,IF(AND(AA45=Matrica!$A$12,AB45=Matrica!$H$3),Matrica!$J$12,IF(AND(AA45=Matrica!$A$13,AB45=Matrica!$B$3),Matrica!$D$13,IF(AND(AA45=Matrica!$A$13,AB45=Matrica!$E$3),Matrica!$G$13,IF(AND(AA45=Matrica!$A$13,AB45=Matrica!$H$3),Matrica!$J$13,IF(AND(AA45=Matrica!$A$14,AB45=Matrica!$B$3),Matrica!$D$14,IF(AND(AA45=Matrica!$A$14,AB45=Matrica!$E$3),Matrica!$G$14,IF(AND(AA45=Matrica!$A$14,AB45=Matrica!$H$3),Matrica!$J$14,IF(AND(AA45=Matrica!$A$15,AB45=Matrica!$B$3),Matrica!$D$15,IF(AND(AA45=Matrica!$A$15,AB45=Matrica!$E$3),Matrica!$G$15,IF(AND(AA45=Matrica!$A$15,AB45=Matrica!$H$3),Matrica!$J$15,IF(AND(AA45=Matrica!$A$16,AB45=Matrica!$B$3),Matrica!$D$16,IF(AND(AA45=Matrica!$A$16,AB45=Matrica!$E$3),Matrica!$G$16,IF(AND(AA45=Matrica!$A$16,AB45=Matrica!$H$3),Matrica!$J$16,"")))))))))))))))))))))))))))))))))))))))</f>
        <v>4.12</v>
      </c>
      <c r="AA45" s="171" t="s">
        <v>8</v>
      </c>
      <c r="AB45" s="171">
        <v>1</v>
      </c>
      <c r="AC45" s="172">
        <v>3.99</v>
      </c>
      <c r="AD45" s="173" t="str">
        <f t="shared" si="20"/>
        <v>RAST</v>
      </c>
      <c r="AE45" s="173">
        <f t="shared" si="17"/>
        <v>42.500000000000014</v>
      </c>
      <c r="AF45" s="173">
        <f t="shared" si="18"/>
        <v>0.10220994475138125</v>
      </c>
      <c r="AG45" s="174">
        <v>20.399999999999999</v>
      </c>
      <c r="AH45" s="136"/>
      <c r="AI45" s="175">
        <f t="shared" si="9"/>
        <v>57028.9902</v>
      </c>
      <c r="AJ45" s="175">
        <f t="shared" si="10"/>
        <v>10.24534567805726</v>
      </c>
      <c r="AK45" s="176" t="s">
        <v>8</v>
      </c>
      <c r="AL45" s="176">
        <v>2</v>
      </c>
      <c r="AM45" s="176">
        <v>4.13</v>
      </c>
      <c r="AN45" s="177">
        <f t="shared" si="21"/>
        <v>59030.007399999995</v>
      </c>
      <c r="AO45" s="177">
        <f t="shared" si="19"/>
        <v>14.113603421146959</v>
      </c>
      <c r="AP45" s="175">
        <f t="shared" si="11"/>
        <v>1163391.4000799998</v>
      </c>
      <c r="AQ45" s="177">
        <f t="shared" si="12"/>
        <v>1204212.1509599998</v>
      </c>
      <c r="AR45" s="178">
        <f t="shared" si="13"/>
        <v>-40820.750879999949</v>
      </c>
    </row>
    <row r="46" spans="3:44" ht="80.099999999999994" customHeight="1">
      <c r="C46" s="45" t="s">
        <v>188</v>
      </c>
      <c r="D46" s="143" t="s">
        <v>85</v>
      </c>
      <c r="E46" s="167" t="s">
        <v>11</v>
      </c>
      <c r="F46" s="41" t="s">
        <v>137</v>
      </c>
      <c r="G46" s="36">
        <v>0.04</v>
      </c>
      <c r="H46" s="36"/>
      <c r="I46" s="36"/>
      <c r="J46" s="36">
        <v>14.88</v>
      </c>
      <c r="K46" s="36">
        <v>14.88</v>
      </c>
      <c r="L46" s="40">
        <f t="shared" si="22"/>
        <v>15.475200000000001</v>
      </c>
      <c r="M46" s="40">
        <f t="shared" si="23"/>
        <v>15.475200000000001</v>
      </c>
      <c r="N46" s="39">
        <v>2871.8</v>
      </c>
      <c r="O46" s="39">
        <f t="shared" si="24"/>
        <v>44441.679360000009</v>
      </c>
      <c r="P46" s="39">
        <f t="shared" si="25"/>
        <v>44441.679360000009</v>
      </c>
      <c r="Q46" s="39">
        <f t="shared" si="26"/>
        <v>15.774284118054204</v>
      </c>
      <c r="R46" s="39">
        <f t="shared" si="27"/>
        <v>15.774284118054204</v>
      </c>
      <c r="S46" s="39">
        <v>3.11</v>
      </c>
      <c r="T46" s="36" t="s">
        <v>10</v>
      </c>
      <c r="U46" s="36" t="s">
        <v>292</v>
      </c>
      <c r="V46" s="39">
        <v>3.11</v>
      </c>
      <c r="W46" s="36" t="s">
        <v>10</v>
      </c>
      <c r="X46" s="36" t="s">
        <v>292</v>
      </c>
      <c r="Y46" s="36">
        <f>IF(AND(AA46=Matrica!$A$4,AB46=Matrica!$B$3),Matrica!$B$4,IF(AND(AA46=Matrica!$A$4,AB46=Matrica!$E$3),Matrica!$E$4,IF(AND(AA46=Matrica!$A$4,AB46=Matrica!$H$3),Matrica!$H$4,IF(AND(AA46=Matrica!$A$5,AB46=Matrica!$B$3),Matrica!$B$5,IF(AND(AA46=Matrica!$A$5,AB46=Matrica!$E$3),Matrica!$E$5,IF(AND(AA46=Matrica!$A$5,AB46=Matrica!$H$3),Matrica!$H$5,IF(AND(AA46=Matrica!$A$6,AB46=Matrica!$B$3),Matrica!$B$6,IF(AND(AA46=Matrica!$A$6,AB46=Matrica!$E$3),Matrica!$E$6,IF(AND(AA46=Matrica!$A$6,AB46=Matrica!$H$3),Matrica!$H$6,IF(AND(AA46=Matrica!$A$7,AB46=Matrica!$B$3),Matrica!$B$7,IF(AND(AA46=Matrica!$A$7,AB46=Matrica!$E$3),Matrica!$E$7,IF(AND(AA46=Matrica!$A$7,AB46=Matrica!$H$3),Matrica!$H$7,IF(AND(AA46=Matrica!$A$8,AB46=Matrica!$B$3),Matrica!$B$8,IF(AND(AA46=Matrica!$A$8,AB46=Matrica!$E$3),Matrica!$E$8,IF(AND(AA46=Matrica!$A$8,AB46=Matrica!$H$3),Matrica!$H$8,IF(AND(AA46=Matrica!$A$9,AB46=Matrica!$B$3),Matrica!$B$9,IF(AND(AA46=Matrica!$A$9,AB46=Matrica!$E$3),Matrica!$E$9,IF(AND(AA46=Matrica!$A$9,AB46=Matrica!$H$3),Matrica!$H$9,IF(AND(AA46=Matrica!$A$10,AB46=Matrica!$B$3),Matrica!$B$10,IF(AND(AA46=Matrica!$A$10,AB46=Matrica!$E$3),Matrica!$E$10,IF(AND(AA46=Matrica!$A$10,AB46=Matrica!$H$3),Matrica!$H$10,IF(AND(AA46=Matrica!$A$11,AB46=Matrica!$B$3),Matrica!$B$11,IF(AND(AA46=Matrica!$A$11,AB46=Matrica!$E$3),Matrica!$E$11,IF(AND(AA46=Matrica!$A$11,AB46=Matrica!$H$3),Matrica!$H$11,IF(AND(AA46=Matrica!$A$12,AB46=Matrica!$B$3),Matrica!$B$12,IF(AND(AA46=Matrica!$A$12,AB46=Matrica!$E$3),Matrica!$E$12,IF(AND(AA46=Matrica!$A$12,AB46=Matrica!$H$3),Matrica!$H$12,IF(AND(AA46=Matrica!$A$13,AB46=Matrica!$B$3),Matrica!$B$13,IF(AND(AA46=Matrica!$A$13,AB46=Matrica!$E$3),Matrica!$E$13,IF(AND(AA46=Matrica!$A$13,AB46=Matrica!$H$3),Matrica!$H$13,IF(AND(AA46=Matrica!$A$14,AB46=Matrica!$B$3),Matrica!$B$14,IF(AND(AA46=Matrica!$A$14,AB46=Matrica!$E$3),Matrica!$E$14,IF(AND(AA46=Matrica!$A$14,AB46=Matrica!$H$3),Matrica!$H$14,IF(AND(AA46=Matrica!$A$15,AB46=Matrica!$B$3),Matrica!$B$15,IF(AND(AA46=Matrica!$A$15,AB46=Matrica!$E$3),Matrica!$E$15,IF(AND(AA46=Matrica!$A$15,AB46=Matrica!$H$3),Matrica!$H$15,IF(AND(AA46=Matrica!$A$16,AB46=Matrica!$B$3),Matrica!$B$16,IF(AND(AA46=Matrica!$A$16,AB46=Matrica!$E$3),Matrica!$E$16,IF(AND(AA46=Matrica!$A$16,AB46=Matrica!$H$3),Matrica!$H$16,"")))))))))))))))))))))))))))))))))))))))</f>
        <v>3.12</v>
      </c>
      <c r="Z46" s="36">
        <f>IF(AND(AA46=Matrica!$A$4,AB46=Matrica!$B$3),Matrica!$D$4,IF(AND(AA46=Matrica!$A$4,AB46=Matrica!$E$3),Matrica!$G$4,IF(AND(AA46=Matrica!$A$4,AB46=Matrica!$H$3),Matrica!$J$4,IF(AND(AA46=Matrica!$A$5,AB46=Matrica!$B$3),Matrica!$D$5,IF(AND(AA46=Matrica!$A$5,AB46=Matrica!$E$3),Matrica!$G$5,IF(AND(AA46=Matrica!$A$5,AB46=Matrica!$H$3),Matrica!$J$5,IF(AND(AA46=Matrica!$A$6,AB46=Matrica!$B$3),Matrica!$D$6,IF(AND(AA46=Matrica!$A$6,AB46=Matrica!$E$3),Matrica!$G$6,IF(AND(AA46=Matrica!$A$6,AB46=Matrica!$H$3),Matrica!$J$6,IF(AND(AA46=Matrica!$A$7,AB46=Matrica!$B$3),Matrica!$D$7,IF(AND(AA46=Matrica!$A$7,AB46=Matrica!$E$3),Matrica!$G$7,IF(AND(AA46=Matrica!$A$7,AB46=Matrica!$H$3),Matrica!$J$7,IF(AND(AA46=Matrica!$A$8,AB46=Matrica!$B$3),Matrica!$D$8,IF(AND(AA46=Matrica!$A$8,AB46=Matrica!$E$3),Matrica!$G$8,IF(AND(AA46=Matrica!$A$8,AB46=Matrica!$H$3),Matrica!$J$8,IF(AND(AA46=Matrica!$A$9,AB46=Matrica!$B$3),Matrica!$D$9,IF(AND(AA46=Matrica!$A$9,AB46=Matrica!$E$3),Matrica!$G$9,IF(AND(AA46=Matrica!$A$9,AB46=Matrica!$H$3),Matrica!$J$9,IF(AND(AA46=Matrica!$A$10,AB46=Matrica!$B$3),Matrica!$D$10,IF(AND(AA46=Matrica!$A$10,AB46=Matrica!$E$3),Matrica!$G$10,IF(AND(AA46=Matrica!$A$10,AB46=Matrica!$H$3),Matrica!$J$10,IF(AND(AA46=Matrica!$A$11,AB46=Matrica!$B$3),Matrica!$D$11,IF(AND(AA46=Matrica!$A$11,AB46=Matrica!$E$3),Matrica!$G$11,IF(AND(AA46=Matrica!$A$11,AB46=Matrica!$H$3),Matrica!$J$11,IF(AND(AA46=Matrica!$A$12,AB46=Matrica!$B$3),Matrica!$D$12,IF(AND(AA46=Matrica!$A$12,AB46=Matrica!$E$3),Matrica!$G$12,IF(AND(AA46=Matrica!$A$12,AB46=Matrica!$H$3),Matrica!$J$12,IF(AND(AA46=Matrica!$A$13,AB46=Matrica!$B$3),Matrica!$D$13,IF(AND(AA46=Matrica!$A$13,AB46=Matrica!$E$3),Matrica!$G$13,IF(AND(AA46=Matrica!$A$13,AB46=Matrica!$H$3),Matrica!$J$13,IF(AND(AA46=Matrica!$A$14,AB46=Matrica!$B$3),Matrica!$D$14,IF(AND(AA46=Matrica!$A$14,AB46=Matrica!$E$3),Matrica!$G$14,IF(AND(AA46=Matrica!$A$14,AB46=Matrica!$H$3),Matrica!$J$14,IF(AND(AA46=Matrica!$A$15,AB46=Matrica!$B$3),Matrica!$D$15,IF(AND(AA46=Matrica!$A$15,AB46=Matrica!$E$3),Matrica!$G$15,IF(AND(AA46=Matrica!$A$15,AB46=Matrica!$H$3),Matrica!$J$15,IF(AND(AA46=Matrica!$A$16,AB46=Matrica!$B$3),Matrica!$D$16,IF(AND(AA46=Matrica!$A$16,AB46=Matrica!$E$3),Matrica!$G$16,IF(AND(AA46=Matrica!$A$16,AB46=Matrica!$H$3),Matrica!$J$16,"")))))))))))))))))))))))))))))))))))))))</f>
        <v>3.33</v>
      </c>
      <c r="AA46" s="171" t="s">
        <v>10</v>
      </c>
      <c r="AB46" s="171">
        <v>2</v>
      </c>
      <c r="AC46" s="172">
        <v>3.3</v>
      </c>
      <c r="AD46" s="173" t="str">
        <f t="shared" si="20"/>
        <v>RAST</v>
      </c>
      <c r="AE46" s="173">
        <f t="shared" si="17"/>
        <v>6.1093247588424422</v>
      </c>
      <c r="AF46" s="173">
        <f t="shared" si="18"/>
        <v>6.1093247588424424E-2</v>
      </c>
      <c r="AG46" s="174">
        <v>9.0500000000000007</v>
      </c>
      <c r="AH46" s="181">
        <f>AC45/((P45-P46)/P46+1)</f>
        <v>3.4278983833718257</v>
      </c>
      <c r="AI46" s="175">
        <f t="shared" si="9"/>
        <v>47166.833999999995</v>
      </c>
      <c r="AJ46" s="175">
        <f t="shared" si="10"/>
        <v>6.1319794374214753</v>
      </c>
      <c r="AK46" s="176" t="s">
        <v>9</v>
      </c>
      <c r="AL46" s="176">
        <v>1</v>
      </c>
      <c r="AM46" s="176">
        <v>3.54</v>
      </c>
      <c r="AN46" s="177">
        <f t="shared" si="21"/>
        <v>50597.1492</v>
      </c>
      <c r="AO46" s="177">
        <f t="shared" si="19"/>
        <v>13.85066885105215</v>
      </c>
      <c r="AP46" s="175">
        <f t="shared" si="11"/>
        <v>426859.84769999998</v>
      </c>
      <c r="AQ46" s="177">
        <f t="shared" si="12"/>
        <v>457904.20026000001</v>
      </c>
      <c r="AR46" s="178">
        <f t="shared" si="13"/>
        <v>-31044.352560000028</v>
      </c>
    </row>
    <row r="47" spans="3:44" ht="80.099999999999994" customHeight="1">
      <c r="C47" s="45" t="s">
        <v>189</v>
      </c>
      <c r="D47" s="143" t="s">
        <v>85</v>
      </c>
      <c r="E47" s="167" t="s">
        <v>13</v>
      </c>
      <c r="F47" s="41" t="s">
        <v>137</v>
      </c>
      <c r="G47" s="36">
        <v>0.04</v>
      </c>
      <c r="H47" s="36"/>
      <c r="I47" s="36"/>
      <c r="J47" s="36">
        <v>13.42</v>
      </c>
      <c r="K47" s="36">
        <v>13.42</v>
      </c>
      <c r="L47" s="40">
        <f t="shared" si="22"/>
        <v>13.956799999999999</v>
      </c>
      <c r="M47" s="40">
        <f t="shared" si="23"/>
        <v>13.956799999999999</v>
      </c>
      <c r="N47" s="39">
        <v>2871.8</v>
      </c>
      <c r="O47" s="39">
        <f t="shared" si="24"/>
        <v>40081.13824</v>
      </c>
      <c r="P47" s="39">
        <f t="shared" si="25"/>
        <v>40081.13824</v>
      </c>
      <c r="Q47" s="39">
        <f t="shared" si="26"/>
        <v>14.226538498944043</v>
      </c>
      <c r="R47" s="39">
        <f t="shared" si="27"/>
        <v>14.226538498944043</v>
      </c>
      <c r="S47" s="39">
        <v>2.8</v>
      </c>
      <c r="T47" s="36" t="s">
        <v>11</v>
      </c>
      <c r="U47" s="36" t="s">
        <v>293</v>
      </c>
      <c r="V47" s="39">
        <v>2.8</v>
      </c>
      <c r="W47" s="36" t="s">
        <v>11</v>
      </c>
      <c r="X47" s="36" t="s">
        <v>293</v>
      </c>
      <c r="Y47" s="36">
        <f>IF(AND(AA47=Matrica!$A$4,AB47=Matrica!$B$3),Matrica!$B$4,IF(AND(AA47=Matrica!$A$4,AB47=Matrica!$E$3),Matrica!$E$4,IF(AND(AA47=Matrica!$A$4,AB47=Matrica!$H$3),Matrica!$H$4,IF(AND(AA47=Matrica!$A$5,AB47=Matrica!$B$3),Matrica!$B$5,IF(AND(AA47=Matrica!$A$5,AB47=Matrica!$E$3),Matrica!$E$5,IF(AND(AA47=Matrica!$A$5,AB47=Matrica!$H$3),Matrica!$H$5,IF(AND(AA47=Matrica!$A$6,AB47=Matrica!$B$3),Matrica!$B$6,IF(AND(AA47=Matrica!$A$6,AB47=Matrica!$E$3),Matrica!$E$6,IF(AND(AA47=Matrica!$A$6,AB47=Matrica!$H$3),Matrica!$H$6,IF(AND(AA47=Matrica!$A$7,AB47=Matrica!$B$3),Matrica!$B$7,IF(AND(AA47=Matrica!$A$7,AB47=Matrica!$E$3),Matrica!$E$7,IF(AND(AA47=Matrica!$A$7,AB47=Matrica!$H$3),Matrica!$H$7,IF(AND(AA47=Matrica!$A$8,AB47=Matrica!$B$3),Matrica!$B$8,IF(AND(AA47=Matrica!$A$8,AB47=Matrica!$E$3),Matrica!$E$8,IF(AND(AA47=Matrica!$A$8,AB47=Matrica!$H$3),Matrica!$H$8,IF(AND(AA47=Matrica!$A$9,AB47=Matrica!$B$3),Matrica!$B$9,IF(AND(AA47=Matrica!$A$9,AB47=Matrica!$E$3),Matrica!$E$9,IF(AND(AA47=Matrica!$A$9,AB47=Matrica!$H$3),Matrica!$H$9,IF(AND(AA47=Matrica!$A$10,AB47=Matrica!$B$3),Matrica!$B$10,IF(AND(AA47=Matrica!$A$10,AB47=Matrica!$E$3),Matrica!$E$10,IF(AND(AA47=Matrica!$A$10,AB47=Matrica!$H$3),Matrica!$H$10,IF(AND(AA47=Matrica!$A$11,AB47=Matrica!$B$3),Matrica!$B$11,IF(AND(AA47=Matrica!$A$11,AB47=Matrica!$E$3),Matrica!$E$11,IF(AND(AA47=Matrica!$A$11,AB47=Matrica!$H$3),Matrica!$H$11,IF(AND(AA47=Matrica!$A$12,AB47=Matrica!$B$3),Matrica!$B$12,IF(AND(AA47=Matrica!$A$12,AB47=Matrica!$E$3),Matrica!$E$12,IF(AND(AA47=Matrica!$A$12,AB47=Matrica!$H$3),Matrica!$H$12,IF(AND(AA47=Matrica!$A$13,AB47=Matrica!$B$3),Matrica!$B$13,IF(AND(AA47=Matrica!$A$13,AB47=Matrica!$E$3),Matrica!$E$13,IF(AND(AA47=Matrica!$A$13,AB47=Matrica!$H$3),Matrica!$H$13,IF(AND(AA47=Matrica!$A$14,AB47=Matrica!$B$3),Matrica!$B$14,IF(AND(AA47=Matrica!$A$14,AB47=Matrica!$E$3),Matrica!$E$14,IF(AND(AA47=Matrica!$A$14,AB47=Matrica!$H$3),Matrica!$H$14,IF(AND(AA47=Matrica!$A$15,AB47=Matrica!$B$3),Matrica!$B$15,IF(AND(AA47=Matrica!$A$15,AB47=Matrica!$E$3),Matrica!$E$15,IF(AND(AA47=Matrica!$A$15,AB47=Matrica!$H$3),Matrica!$H$15,IF(AND(AA47=Matrica!$A$16,AB47=Matrica!$B$3),Matrica!$B$16,IF(AND(AA47=Matrica!$A$16,AB47=Matrica!$E$3),Matrica!$E$16,IF(AND(AA47=Matrica!$A$16,AB47=Matrica!$H$3),Matrica!$H$16,"")))))))))))))))))))))))))))))))))))))))</f>
        <v>3.12</v>
      </c>
      <c r="Z47" s="36">
        <f>IF(AND(AA47=Matrica!$A$4,AB47=Matrica!$B$3),Matrica!$D$4,IF(AND(AA47=Matrica!$A$4,AB47=Matrica!$E$3),Matrica!$G$4,IF(AND(AA47=Matrica!$A$4,AB47=Matrica!$H$3),Matrica!$J$4,IF(AND(AA47=Matrica!$A$5,AB47=Matrica!$B$3),Matrica!$D$5,IF(AND(AA47=Matrica!$A$5,AB47=Matrica!$E$3),Matrica!$G$5,IF(AND(AA47=Matrica!$A$5,AB47=Matrica!$H$3),Matrica!$J$5,IF(AND(AA47=Matrica!$A$6,AB47=Matrica!$B$3),Matrica!$D$6,IF(AND(AA47=Matrica!$A$6,AB47=Matrica!$E$3),Matrica!$G$6,IF(AND(AA47=Matrica!$A$6,AB47=Matrica!$H$3),Matrica!$J$6,IF(AND(AA47=Matrica!$A$7,AB47=Matrica!$B$3),Matrica!$D$7,IF(AND(AA47=Matrica!$A$7,AB47=Matrica!$E$3),Matrica!$G$7,IF(AND(AA47=Matrica!$A$7,AB47=Matrica!$H$3),Matrica!$J$7,IF(AND(AA47=Matrica!$A$8,AB47=Matrica!$B$3),Matrica!$D$8,IF(AND(AA47=Matrica!$A$8,AB47=Matrica!$E$3),Matrica!$G$8,IF(AND(AA47=Matrica!$A$8,AB47=Matrica!$H$3),Matrica!$J$8,IF(AND(AA47=Matrica!$A$9,AB47=Matrica!$B$3),Matrica!$D$9,IF(AND(AA47=Matrica!$A$9,AB47=Matrica!$E$3),Matrica!$G$9,IF(AND(AA47=Matrica!$A$9,AB47=Matrica!$H$3),Matrica!$J$9,IF(AND(AA47=Matrica!$A$10,AB47=Matrica!$B$3),Matrica!$D$10,IF(AND(AA47=Matrica!$A$10,AB47=Matrica!$E$3),Matrica!$G$10,IF(AND(AA47=Matrica!$A$10,AB47=Matrica!$H$3),Matrica!$J$10,IF(AND(AA47=Matrica!$A$11,AB47=Matrica!$B$3),Matrica!$D$11,IF(AND(AA47=Matrica!$A$11,AB47=Matrica!$E$3),Matrica!$G$11,IF(AND(AA47=Matrica!$A$11,AB47=Matrica!$H$3),Matrica!$J$11,IF(AND(AA47=Matrica!$A$12,AB47=Matrica!$B$3),Matrica!$D$12,IF(AND(AA47=Matrica!$A$12,AB47=Matrica!$E$3),Matrica!$G$12,IF(AND(AA47=Matrica!$A$12,AB47=Matrica!$H$3),Matrica!$J$12,IF(AND(AA47=Matrica!$A$13,AB47=Matrica!$B$3),Matrica!$D$13,IF(AND(AA47=Matrica!$A$13,AB47=Matrica!$E$3),Matrica!$G$13,IF(AND(AA47=Matrica!$A$13,AB47=Matrica!$H$3),Matrica!$J$13,IF(AND(AA47=Matrica!$A$14,AB47=Matrica!$B$3),Matrica!$D$14,IF(AND(AA47=Matrica!$A$14,AB47=Matrica!$E$3),Matrica!$G$14,IF(AND(AA47=Matrica!$A$14,AB47=Matrica!$H$3),Matrica!$J$14,IF(AND(AA47=Matrica!$A$15,AB47=Matrica!$B$3),Matrica!$D$15,IF(AND(AA47=Matrica!$A$15,AB47=Matrica!$E$3),Matrica!$G$15,IF(AND(AA47=Matrica!$A$15,AB47=Matrica!$H$3),Matrica!$J$15,IF(AND(AA47=Matrica!$A$16,AB47=Matrica!$B$3),Matrica!$D$16,IF(AND(AA47=Matrica!$A$16,AB47=Matrica!$E$3),Matrica!$G$16,IF(AND(AA47=Matrica!$A$16,AB47=Matrica!$H$3),Matrica!$J$16,"")))))))))))))))))))))))))))))))))))))))</f>
        <v>3.33</v>
      </c>
      <c r="AA47" s="171" t="s">
        <v>10</v>
      </c>
      <c r="AB47" s="171">
        <v>2</v>
      </c>
      <c r="AC47" s="172">
        <v>3.3</v>
      </c>
      <c r="AD47" s="173" t="str">
        <f t="shared" si="20"/>
        <v>RAST</v>
      </c>
      <c r="AE47" s="173">
        <f t="shared" si="17"/>
        <v>17.857142857142858</v>
      </c>
      <c r="AF47" s="173">
        <f t="shared" si="18"/>
        <v>0.17857142857142858</v>
      </c>
      <c r="AG47" s="174">
        <v>23.65</v>
      </c>
      <c r="AH47" s="181">
        <f>AC46/((P46-P47)/P47+1)</f>
        <v>2.9762096774193538</v>
      </c>
      <c r="AI47" s="175">
        <f t="shared" si="9"/>
        <v>47166.833999999995</v>
      </c>
      <c r="AJ47" s="175">
        <f t="shared" si="10"/>
        <v>17.678379584860803</v>
      </c>
      <c r="AK47" s="176" t="s">
        <v>10</v>
      </c>
      <c r="AL47" s="176">
        <v>2</v>
      </c>
      <c r="AM47" s="177">
        <v>3.3</v>
      </c>
      <c r="AN47" s="177">
        <f t="shared" si="21"/>
        <v>47166.833999999995</v>
      </c>
      <c r="AO47" s="177">
        <f t="shared" si="19"/>
        <v>17.678379584860803</v>
      </c>
      <c r="AP47" s="175">
        <f t="shared" si="11"/>
        <v>1115495.6240999999</v>
      </c>
      <c r="AQ47" s="177">
        <f t="shared" si="12"/>
        <v>1115495.6240999999</v>
      </c>
      <c r="AR47" s="178">
        <f t="shared" si="13"/>
        <v>0</v>
      </c>
    </row>
    <row r="48" spans="3:44" ht="80.099999999999994" customHeight="1">
      <c r="C48" s="45" t="s">
        <v>190</v>
      </c>
      <c r="D48" s="143" t="s">
        <v>74</v>
      </c>
      <c r="E48" s="167" t="s">
        <v>10</v>
      </c>
      <c r="F48" s="41" t="s">
        <v>137</v>
      </c>
      <c r="G48" s="36"/>
      <c r="H48" s="36"/>
      <c r="I48" s="36"/>
      <c r="J48" s="36">
        <v>17.32</v>
      </c>
      <c r="K48" s="36">
        <v>17.32</v>
      </c>
      <c r="L48" s="40">
        <f t="shared" si="22"/>
        <v>17.32</v>
      </c>
      <c r="M48" s="40">
        <f t="shared" si="23"/>
        <v>17.32</v>
      </c>
      <c r="N48" s="39">
        <v>2871.8</v>
      </c>
      <c r="O48" s="39">
        <f t="shared" si="24"/>
        <v>49739.576000000001</v>
      </c>
      <c r="P48" s="39">
        <f t="shared" si="25"/>
        <v>49739.576000000001</v>
      </c>
      <c r="Q48" s="39">
        <f t="shared" si="26"/>
        <v>17.654737962979397</v>
      </c>
      <c r="R48" s="39">
        <f t="shared" si="27"/>
        <v>17.654737962979397</v>
      </c>
      <c r="S48" s="39">
        <v>3.48</v>
      </c>
      <c r="T48" s="36" t="s">
        <v>9</v>
      </c>
      <c r="U48" s="36" t="s">
        <v>292</v>
      </c>
      <c r="V48" s="39">
        <v>3.48</v>
      </c>
      <c r="W48" s="36" t="s">
        <v>9</v>
      </c>
      <c r="X48" s="36" t="s">
        <v>292</v>
      </c>
      <c r="Y48" s="36">
        <f>IF(AND(AA48=Matrica!$A$4,AB48=Matrica!$B$3),Matrica!$B$4,IF(AND(AA48=Matrica!$A$4,AB48=Matrica!$E$3),Matrica!$E$4,IF(AND(AA48=Matrica!$A$4,AB48=Matrica!$H$3),Matrica!$H$4,IF(AND(AA48=Matrica!$A$5,AB48=Matrica!$B$3),Matrica!$B$5,IF(AND(AA48=Matrica!$A$5,AB48=Matrica!$E$3),Matrica!$E$5,IF(AND(AA48=Matrica!$A$5,AB48=Matrica!$H$3),Matrica!$H$5,IF(AND(AA48=Matrica!$A$6,AB48=Matrica!$B$3),Matrica!$B$6,IF(AND(AA48=Matrica!$A$6,AB48=Matrica!$E$3),Matrica!$E$6,IF(AND(AA48=Matrica!$A$6,AB48=Matrica!$H$3),Matrica!$H$6,IF(AND(AA48=Matrica!$A$7,AB48=Matrica!$B$3),Matrica!$B$7,IF(AND(AA48=Matrica!$A$7,AB48=Matrica!$E$3),Matrica!$E$7,IF(AND(AA48=Matrica!$A$7,AB48=Matrica!$H$3),Matrica!$H$7,IF(AND(AA48=Matrica!$A$8,AB48=Matrica!$B$3),Matrica!$B$8,IF(AND(AA48=Matrica!$A$8,AB48=Matrica!$E$3),Matrica!$E$8,IF(AND(AA48=Matrica!$A$8,AB48=Matrica!$H$3),Matrica!$H$8,IF(AND(AA48=Matrica!$A$9,AB48=Matrica!$B$3),Matrica!$B$9,IF(AND(AA48=Matrica!$A$9,AB48=Matrica!$E$3),Matrica!$E$9,IF(AND(AA48=Matrica!$A$9,AB48=Matrica!$H$3),Matrica!$H$9,IF(AND(AA48=Matrica!$A$10,AB48=Matrica!$B$3),Matrica!$B$10,IF(AND(AA48=Matrica!$A$10,AB48=Matrica!$E$3),Matrica!$E$10,IF(AND(AA48=Matrica!$A$10,AB48=Matrica!$H$3),Matrica!$H$10,IF(AND(AA48=Matrica!$A$11,AB48=Matrica!$B$3),Matrica!$B$11,IF(AND(AA48=Matrica!$A$11,AB48=Matrica!$E$3),Matrica!$E$11,IF(AND(AA48=Matrica!$A$11,AB48=Matrica!$H$3),Matrica!$H$11,IF(AND(AA48=Matrica!$A$12,AB48=Matrica!$B$3),Matrica!$B$12,IF(AND(AA48=Matrica!$A$12,AB48=Matrica!$E$3),Matrica!$E$12,IF(AND(AA48=Matrica!$A$12,AB48=Matrica!$H$3),Matrica!$H$12,IF(AND(AA48=Matrica!$A$13,AB48=Matrica!$B$3),Matrica!$B$13,IF(AND(AA48=Matrica!$A$13,AB48=Matrica!$E$3),Matrica!$E$13,IF(AND(AA48=Matrica!$A$13,AB48=Matrica!$H$3),Matrica!$H$13,IF(AND(AA48=Matrica!$A$14,AB48=Matrica!$B$3),Matrica!$B$14,IF(AND(AA48=Matrica!$A$14,AB48=Matrica!$E$3),Matrica!$E$14,IF(AND(AA48=Matrica!$A$14,AB48=Matrica!$H$3),Matrica!$H$14,IF(AND(AA48=Matrica!$A$15,AB48=Matrica!$B$3),Matrica!$B$15,IF(AND(AA48=Matrica!$A$15,AB48=Matrica!$E$3),Matrica!$E$15,IF(AND(AA48=Matrica!$A$15,AB48=Matrica!$H$3),Matrica!$H$15,IF(AND(AA48=Matrica!$A$16,AB48=Matrica!$B$3),Matrica!$B$16,IF(AND(AA48=Matrica!$A$16,AB48=Matrica!$E$3),Matrica!$E$16,IF(AND(AA48=Matrica!$A$16,AB48=Matrica!$H$3),Matrica!$H$16,"")))))))))))))))))))))))))))))))))))))))</f>
        <v>3.84</v>
      </c>
      <c r="Z48" s="36">
        <f>IF(AND(AA48=Matrica!$A$4,AB48=Matrica!$B$3),Matrica!$D$4,IF(AND(AA48=Matrica!$A$4,AB48=Matrica!$E$3),Matrica!$G$4,IF(AND(AA48=Matrica!$A$4,AB48=Matrica!$H$3),Matrica!$J$4,IF(AND(AA48=Matrica!$A$5,AB48=Matrica!$B$3),Matrica!$D$5,IF(AND(AA48=Matrica!$A$5,AB48=Matrica!$E$3),Matrica!$G$5,IF(AND(AA48=Matrica!$A$5,AB48=Matrica!$H$3),Matrica!$J$5,IF(AND(AA48=Matrica!$A$6,AB48=Matrica!$B$3),Matrica!$D$6,IF(AND(AA48=Matrica!$A$6,AB48=Matrica!$E$3),Matrica!$G$6,IF(AND(AA48=Matrica!$A$6,AB48=Matrica!$H$3),Matrica!$J$6,IF(AND(AA48=Matrica!$A$7,AB48=Matrica!$B$3),Matrica!$D$7,IF(AND(AA48=Matrica!$A$7,AB48=Matrica!$E$3),Matrica!$G$7,IF(AND(AA48=Matrica!$A$7,AB48=Matrica!$H$3),Matrica!$J$7,IF(AND(AA48=Matrica!$A$8,AB48=Matrica!$B$3),Matrica!$D$8,IF(AND(AA48=Matrica!$A$8,AB48=Matrica!$E$3),Matrica!$G$8,IF(AND(AA48=Matrica!$A$8,AB48=Matrica!$H$3),Matrica!$J$8,IF(AND(AA48=Matrica!$A$9,AB48=Matrica!$B$3),Matrica!$D$9,IF(AND(AA48=Matrica!$A$9,AB48=Matrica!$E$3),Matrica!$G$9,IF(AND(AA48=Matrica!$A$9,AB48=Matrica!$H$3),Matrica!$J$9,IF(AND(AA48=Matrica!$A$10,AB48=Matrica!$B$3),Matrica!$D$10,IF(AND(AA48=Matrica!$A$10,AB48=Matrica!$E$3),Matrica!$G$10,IF(AND(AA48=Matrica!$A$10,AB48=Matrica!$H$3),Matrica!$J$10,IF(AND(AA48=Matrica!$A$11,AB48=Matrica!$B$3),Matrica!$D$11,IF(AND(AA48=Matrica!$A$11,AB48=Matrica!$E$3),Matrica!$G$11,IF(AND(AA48=Matrica!$A$11,AB48=Matrica!$H$3),Matrica!$J$11,IF(AND(AA48=Matrica!$A$12,AB48=Matrica!$B$3),Matrica!$D$12,IF(AND(AA48=Matrica!$A$12,AB48=Matrica!$E$3),Matrica!$G$12,IF(AND(AA48=Matrica!$A$12,AB48=Matrica!$H$3),Matrica!$J$12,IF(AND(AA48=Matrica!$A$13,AB48=Matrica!$B$3),Matrica!$D$13,IF(AND(AA48=Matrica!$A$13,AB48=Matrica!$E$3),Matrica!$G$13,IF(AND(AA48=Matrica!$A$13,AB48=Matrica!$H$3),Matrica!$J$13,IF(AND(AA48=Matrica!$A$14,AB48=Matrica!$B$3),Matrica!$D$14,IF(AND(AA48=Matrica!$A$14,AB48=Matrica!$E$3),Matrica!$G$14,IF(AND(AA48=Matrica!$A$14,AB48=Matrica!$H$3),Matrica!$J$14,IF(AND(AA48=Matrica!$A$15,AB48=Matrica!$B$3),Matrica!$D$15,IF(AND(AA48=Matrica!$A$15,AB48=Matrica!$E$3),Matrica!$G$15,IF(AND(AA48=Matrica!$A$15,AB48=Matrica!$H$3),Matrica!$J$15,IF(AND(AA48=Matrica!$A$16,AB48=Matrica!$B$3),Matrica!$D$16,IF(AND(AA48=Matrica!$A$16,AB48=Matrica!$E$3),Matrica!$G$16,IF(AND(AA48=Matrica!$A$16,AB48=Matrica!$H$3),Matrica!$J$16,"")))))))))))))))))))))))))))))))))))))))</f>
        <v>3.96</v>
      </c>
      <c r="AA48" s="171" t="s">
        <v>9</v>
      </c>
      <c r="AB48" s="171">
        <v>3</v>
      </c>
      <c r="AC48" s="172">
        <v>3.84</v>
      </c>
      <c r="AD48" s="173" t="str">
        <f t="shared" si="20"/>
        <v>RAST</v>
      </c>
      <c r="AE48" s="173">
        <f t="shared" si="17"/>
        <v>10.344827586206893</v>
      </c>
      <c r="AF48" s="173">
        <f t="shared" si="18"/>
        <v>0.10344827586206894</v>
      </c>
      <c r="AG48" s="174">
        <v>495.05</v>
      </c>
      <c r="AH48" s="136"/>
      <c r="AI48" s="175">
        <f t="shared" si="9"/>
        <v>54885.043199999993</v>
      </c>
      <c r="AJ48" s="175">
        <f t="shared" si="10"/>
        <v>10.344815162879527</v>
      </c>
      <c r="AK48" s="176" t="s">
        <v>8</v>
      </c>
      <c r="AL48" s="176">
        <v>1</v>
      </c>
      <c r="AM48" s="176">
        <v>3.86</v>
      </c>
      <c r="AN48" s="177">
        <f t="shared" si="21"/>
        <v>55170.902799999996</v>
      </c>
      <c r="AO48" s="177">
        <f t="shared" si="19"/>
        <v>10.919527741852875</v>
      </c>
      <c r="AP48" s="175">
        <f t="shared" si="11"/>
        <v>27170840.636159997</v>
      </c>
      <c r="AQ48" s="177">
        <f t="shared" si="12"/>
        <v>27312355.431139998</v>
      </c>
      <c r="AR48" s="178">
        <f t="shared" si="13"/>
        <v>-141514.7949800007</v>
      </c>
    </row>
    <row r="49" spans="3:44" ht="80.099999999999994" customHeight="1">
      <c r="C49" s="36" t="s">
        <v>191</v>
      </c>
      <c r="D49" s="143" t="s">
        <v>74</v>
      </c>
      <c r="E49" s="167" t="s">
        <v>11</v>
      </c>
      <c r="F49" s="41" t="s">
        <v>137</v>
      </c>
      <c r="G49" s="36"/>
      <c r="H49" s="36"/>
      <c r="I49" s="36"/>
      <c r="J49" s="36">
        <v>14.88</v>
      </c>
      <c r="K49" s="36">
        <v>14.88</v>
      </c>
      <c r="L49" s="40">
        <f t="shared" si="22"/>
        <v>14.88</v>
      </c>
      <c r="M49" s="40">
        <f t="shared" si="23"/>
        <v>14.88</v>
      </c>
      <c r="N49" s="39">
        <v>2871.8</v>
      </c>
      <c r="O49" s="39">
        <f t="shared" si="24"/>
        <v>42732.384000000005</v>
      </c>
      <c r="P49" s="39">
        <f t="shared" si="25"/>
        <v>42732.384000000005</v>
      </c>
      <c r="Q49" s="39">
        <f t="shared" si="26"/>
        <v>15.167580882744426</v>
      </c>
      <c r="R49" s="39">
        <f t="shared" si="27"/>
        <v>15.167580882744426</v>
      </c>
      <c r="S49" s="39">
        <v>2.99</v>
      </c>
      <c r="T49" s="36" t="s">
        <v>10</v>
      </c>
      <c r="U49" s="36" t="s">
        <v>292</v>
      </c>
      <c r="V49" s="39">
        <v>2.99</v>
      </c>
      <c r="W49" s="36" t="s">
        <v>10</v>
      </c>
      <c r="X49" s="36" t="s">
        <v>292</v>
      </c>
      <c r="Y49" s="36">
        <f>IF(AND(AA49=Matrica!$A$4,AB49=Matrica!$B$3),Matrica!$B$4,IF(AND(AA49=Matrica!$A$4,AB49=Matrica!$E$3),Matrica!$E$4,IF(AND(AA49=Matrica!$A$4,AB49=Matrica!$H$3),Matrica!$H$4,IF(AND(AA49=Matrica!$A$5,AB49=Matrica!$B$3),Matrica!$B$5,IF(AND(AA49=Matrica!$A$5,AB49=Matrica!$E$3),Matrica!$E$5,IF(AND(AA49=Matrica!$A$5,AB49=Matrica!$H$3),Matrica!$H$5,IF(AND(AA49=Matrica!$A$6,AB49=Matrica!$B$3),Matrica!$B$6,IF(AND(AA49=Matrica!$A$6,AB49=Matrica!$E$3),Matrica!$E$6,IF(AND(AA49=Matrica!$A$6,AB49=Matrica!$H$3),Matrica!$H$6,IF(AND(AA49=Matrica!$A$7,AB49=Matrica!$B$3),Matrica!$B$7,IF(AND(AA49=Matrica!$A$7,AB49=Matrica!$E$3),Matrica!$E$7,IF(AND(AA49=Matrica!$A$7,AB49=Matrica!$H$3),Matrica!$H$7,IF(AND(AA49=Matrica!$A$8,AB49=Matrica!$B$3),Matrica!$B$8,IF(AND(AA49=Matrica!$A$8,AB49=Matrica!$E$3),Matrica!$E$8,IF(AND(AA49=Matrica!$A$8,AB49=Matrica!$H$3),Matrica!$H$8,IF(AND(AA49=Matrica!$A$9,AB49=Matrica!$B$3),Matrica!$B$9,IF(AND(AA49=Matrica!$A$9,AB49=Matrica!$E$3),Matrica!$E$9,IF(AND(AA49=Matrica!$A$9,AB49=Matrica!$H$3),Matrica!$H$9,IF(AND(AA49=Matrica!$A$10,AB49=Matrica!$B$3),Matrica!$B$10,IF(AND(AA49=Matrica!$A$10,AB49=Matrica!$E$3),Matrica!$E$10,IF(AND(AA49=Matrica!$A$10,AB49=Matrica!$H$3),Matrica!$H$10,IF(AND(AA49=Matrica!$A$11,AB49=Matrica!$B$3),Matrica!$B$11,IF(AND(AA49=Matrica!$A$11,AB49=Matrica!$E$3),Matrica!$E$11,IF(AND(AA49=Matrica!$A$11,AB49=Matrica!$H$3),Matrica!$H$11,IF(AND(AA49=Matrica!$A$12,AB49=Matrica!$B$3),Matrica!$B$12,IF(AND(AA49=Matrica!$A$12,AB49=Matrica!$E$3),Matrica!$E$12,IF(AND(AA49=Matrica!$A$12,AB49=Matrica!$H$3),Matrica!$H$12,IF(AND(AA49=Matrica!$A$13,AB49=Matrica!$B$3),Matrica!$B$13,IF(AND(AA49=Matrica!$A$13,AB49=Matrica!$E$3),Matrica!$E$13,IF(AND(AA49=Matrica!$A$13,AB49=Matrica!$H$3),Matrica!$H$13,IF(AND(AA49=Matrica!$A$14,AB49=Matrica!$B$3),Matrica!$B$14,IF(AND(AA49=Matrica!$A$14,AB49=Matrica!$E$3),Matrica!$E$14,IF(AND(AA49=Matrica!$A$14,AB49=Matrica!$H$3),Matrica!$H$14,IF(AND(AA49=Matrica!$A$15,AB49=Matrica!$B$3),Matrica!$B$15,IF(AND(AA49=Matrica!$A$15,AB49=Matrica!$E$3),Matrica!$E$15,IF(AND(AA49=Matrica!$A$15,AB49=Matrica!$H$3),Matrica!$H$15,IF(AND(AA49=Matrica!$A$16,AB49=Matrica!$B$3),Matrica!$B$16,IF(AND(AA49=Matrica!$A$16,AB49=Matrica!$E$3),Matrica!$E$16,IF(AND(AA49=Matrica!$A$16,AB49=Matrica!$H$3),Matrica!$H$16,"")))))))))))))))))))))))))))))))))))))))</f>
        <v>3.12</v>
      </c>
      <c r="Z49" s="36">
        <f>IF(AND(AA49=Matrica!$A$4,AB49=Matrica!$B$3),Matrica!$D$4,IF(AND(AA49=Matrica!$A$4,AB49=Matrica!$E$3),Matrica!$G$4,IF(AND(AA49=Matrica!$A$4,AB49=Matrica!$H$3),Matrica!$J$4,IF(AND(AA49=Matrica!$A$5,AB49=Matrica!$B$3),Matrica!$D$5,IF(AND(AA49=Matrica!$A$5,AB49=Matrica!$E$3),Matrica!$G$5,IF(AND(AA49=Matrica!$A$5,AB49=Matrica!$H$3),Matrica!$J$5,IF(AND(AA49=Matrica!$A$6,AB49=Matrica!$B$3),Matrica!$D$6,IF(AND(AA49=Matrica!$A$6,AB49=Matrica!$E$3),Matrica!$G$6,IF(AND(AA49=Matrica!$A$6,AB49=Matrica!$H$3),Matrica!$J$6,IF(AND(AA49=Matrica!$A$7,AB49=Matrica!$B$3),Matrica!$D$7,IF(AND(AA49=Matrica!$A$7,AB49=Matrica!$E$3),Matrica!$G$7,IF(AND(AA49=Matrica!$A$7,AB49=Matrica!$H$3),Matrica!$J$7,IF(AND(AA49=Matrica!$A$8,AB49=Matrica!$B$3),Matrica!$D$8,IF(AND(AA49=Matrica!$A$8,AB49=Matrica!$E$3),Matrica!$G$8,IF(AND(AA49=Matrica!$A$8,AB49=Matrica!$H$3),Matrica!$J$8,IF(AND(AA49=Matrica!$A$9,AB49=Matrica!$B$3),Matrica!$D$9,IF(AND(AA49=Matrica!$A$9,AB49=Matrica!$E$3),Matrica!$G$9,IF(AND(AA49=Matrica!$A$9,AB49=Matrica!$H$3),Matrica!$J$9,IF(AND(AA49=Matrica!$A$10,AB49=Matrica!$B$3),Matrica!$D$10,IF(AND(AA49=Matrica!$A$10,AB49=Matrica!$E$3),Matrica!$G$10,IF(AND(AA49=Matrica!$A$10,AB49=Matrica!$H$3),Matrica!$J$10,IF(AND(AA49=Matrica!$A$11,AB49=Matrica!$B$3),Matrica!$D$11,IF(AND(AA49=Matrica!$A$11,AB49=Matrica!$E$3),Matrica!$G$11,IF(AND(AA49=Matrica!$A$11,AB49=Matrica!$H$3),Matrica!$J$11,IF(AND(AA49=Matrica!$A$12,AB49=Matrica!$B$3),Matrica!$D$12,IF(AND(AA49=Matrica!$A$12,AB49=Matrica!$E$3),Matrica!$G$12,IF(AND(AA49=Matrica!$A$12,AB49=Matrica!$H$3),Matrica!$J$12,IF(AND(AA49=Matrica!$A$13,AB49=Matrica!$B$3),Matrica!$D$13,IF(AND(AA49=Matrica!$A$13,AB49=Matrica!$E$3),Matrica!$G$13,IF(AND(AA49=Matrica!$A$13,AB49=Matrica!$H$3),Matrica!$J$13,IF(AND(AA49=Matrica!$A$14,AB49=Matrica!$B$3),Matrica!$D$14,IF(AND(AA49=Matrica!$A$14,AB49=Matrica!$E$3),Matrica!$G$14,IF(AND(AA49=Matrica!$A$14,AB49=Matrica!$H$3),Matrica!$J$14,IF(AND(AA49=Matrica!$A$15,AB49=Matrica!$B$3),Matrica!$D$15,IF(AND(AA49=Matrica!$A$15,AB49=Matrica!$E$3),Matrica!$G$15,IF(AND(AA49=Matrica!$A$15,AB49=Matrica!$H$3),Matrica!$J$15,IF(AND(AA49=Matrica!$A$16,AB49=Matrica!$B$3),Matrica!$D$16,IF(AND(AA49=Matrica!$A$16,AB49=Matrica!$E$3),Matrica!$G$16,IF(AND(AA49=Matrica!$A$16,AB49=Matrica!$H$3),Matrica!$J$16,"")))))))))))))))))))))))))))))))))))))))</f>
        <v>3.33</v>
      </c>
      <c r="AA49" s="171" t="s">
        <v>10</v>
      </c>
      <c r="AB49" s="171">
        <v>2</v>
      </c>
      <c r="AC49" s="172">
        <v>3.31</v>
      </c>
      <c r="AD49" s="173" t="str">
        <f t="shared" si="20"/>
        <v>RAST</v>
      </c>
      <c r="AE49" s="173">
        <f t="shared" si="17"/>
        <v>10.70234113712374</v>
      </c>
      <c r="AF49" s="173">
        <f t="shared" si="18"/>
        <v>0.1070234113712374</v>
      </c>
      <c r="AG49" s="174">
        <v>735.86</v>
      </c>
      <c r="AH49" s="181">
        <f>AC48/((P48-P49)/P49+1)</f>
        <v>3.2990300230946885</v>
      </c>
      <c r="AI49" s="175">
        <f t="shared" si="9"/>
        <v>47309.763800000001</v>
      </c>
      <c r="AJ49" s="175">
        <f t="shared" si="10"/>
        <v>10.711735156175695</v>
      </c>
      <c r="AK49" s="176" t="s">
        <v>10</v>
      </c>
      <c r="AL49" s="176">
        <v>2</v>
      </c>
      <c r="AM49" s="176">
        <v>3.31</v>
      </c>
      <c r="AN49" s="177">
        <f t="shared" si="21"/>
        <v>47309.763800000001</v>
      </c>
      <c r="AO49" s="177">
        <f t="shared" si="19"/>
        <v>10.711735156175695</v>
      </c>
      <c r="AP49" s="175">
        <f t="shared" si="11"/>
        <v>34813362.789868005</v>
      </c>
      <c r="AQ49" s="177">
        <f t="shared" si="12"/>
        <v>34813362.789868005</v>
      </c>
      <c r="AR49" s="178">
        <f t="shared" si="13"/>
        <v>0</v>
      </c>
    </row>
    <row r="50" spans="3:44" ht="80.099999999999994" customHeight="1">
      <c r="C50" s="45" t="s">
        <v>192</v>
      </c>
      <c r="D50" s="143" t="s">
        <v>74</v>
      </c>
      <c r="E50" s="167" t="s">
        <v>12</v>
      </c>
      <c r="F50" s="41" t="s">
        <v>137</v>
      </c>
      <c r="G50" s="36"/>
      <c r="H50" s="36"/>
      <c r="I50" s="36"/>
      <c r="J50" s="36">
        <v>13.65</v>
      </c>
      <c r="K50" s="36">
        <v>13.65</v>
      </c>
      <c r="L50" s="40">
        <f t="shared" si="22"/>
        <v>13.65</v>
      </c>
      <c r="M50" s="40">
        <f t="shared" si="23"/>
        <v>13.65</v>
      </c>
      <c r="N50" s="39">
        <v>2871.8</v>
      </c>
      <c r="O50" s="39">
        <f t="shared" si="24"/>
        <v>39200.070000000007</v>
      </c>
      <c r="P50" s="39">
        <f t="shared" si="25"/>
        <v>39200.070000000007</v>
      </c>
      <c r="Q50" s="39">
        <f t="shared" si="26"/>
        <v>13.913809075904664</v>
      </c>
      <c r="R50" s="39">
        <f t="shared" si="27"/>
        <v>13.913809075904664</v>
      </c>
      <c r="S50" s="39">
        <v>2.74</v>
      </c>
      <c r="T50" s="36" t="s">
        <v>11</v>
      </c>
      <c r="U50" s="36" t="s">
        <v>291</v>
      </c>
      <c r="V50" s="39">
        <v>2.74</v>
      </c>
      <c r="W50" s="36" t="s">
        <v>11</v>
      </c>
      <c r="X50" s="36" t="s">
        <v>291</v>
      </c>
      <c r="Y50" s="36">
        <f>IF(AND(AA50=Matrica!$A$4,AB50=Matrica!$B$3),Matrica!$B$4,IF(AND(AA50=Matrica!$A$4,AB50=Matrica!$E$3),Matrica!$E$4,IF(AND(AA50=Matrica!$A$4,AB50=Matrica!$H$3),Matrica!$H$4,IF(AND(AA50=Matrica!$A$5,AB50=Matrica!$B$3),Matrica!$B$5,IF(AND(AA50=Matrica!$A$5,AB50=Matrica!$E$3),Matrica!$E$5,IF(AND(AA50=Matrica!$A$5,AB50=Matrica!$H$3),Matrica!$H$5,IF(AND(AA50=Matrica!$A$6,AB50=Matrica!$B$3),Matrica!$B$6,IF(AND(AA50=Matrica!$A$6,AB50=Matrica!$E$3),Matrica!$E$6,IF(AND(AA50=Matrica!$A$6,AB50=Matrica!$H$3),Matrica!$H$6,IF(AND(AA50=Matrica!$A$7,AB50=Matrica!$B$3),Matrica!$B$7,IF(AND(AA50=Matrica!$A$7,AB50=Matrica!$E$3),Matrica!$E$7,IF(AND(AA50=Matrica!$A$7,AB50=Matrica!$H$3),Matrica!$H$7,IF(AND(AA50=Matrica!$A$8,AB50=Matrica!$B$3),Matrica!$B$8,IF(AND(AA50=Matrica!$A$8,AB50=Matrica!$E$3),Matrica!$E$8,IF(AND(AA50=Matrica!$A$8,AB50=Matrica!$H$3),Matrica!$H$8,IF(AND(AA50=Matrica!$A$9,AB50=Matrica!$B$3),Matrica!$B$9,IF(AND(AA50=Matrica!$A$9,AB50=Matrica!$E$3),Matrica!$E$9,IF(AND(AA50=Matrica!$A$9,AB50=Matrica!$H$3),Matrica!$H$9,IF(AND(AA50=Matrica!$A$10,AB50=Matrica!$B$3),Matrica!$B$10,IF(AND(AA50=Matrica!$A$10,AB50=Matrica!$E$3),Matrica!$E$10,IF(AND(AA50=Matrica!$A$10,AB50=Matrica!$H$3),Matrica!$H$10,IF(AND(AA50=Matrica!$A$11,AB50=Matrica!$B$3),Matrica!$B$11,IF(AND(AA50=Matrica!$A$11,AB50=Matrica!$E$3),Matrica!$E$11,IF(AND(AA50=Matrica!$A$11,AB50=Matrica!$H$3),Matrica!$H$11,IF(AND(AA50=Matrica!$A$12,AB50=Matrica!$B$3),Matrica!$B$12,IF(AND(AA50=Matrica!$A$12,AB50=Matrica!$E$3),Matrica!$E$12,IF(AND(AA50=Matrica!$A$12,AB50=Matrica!$H$3),Matrica!$H$12,IF(AND(AA50=Matrica!$A$13,AB50=Matrica!$B$3),Matrica!$B$13,IF(AND(AA50=Matrica!$A$13,AB50=Matrica!$E$3),Matrica!$E$13,IF(AND(AA50=Matrica!$A$13,AB50=Matrica!$H$3),Matrica!$H$13,IF(AND(AA50=Matrica!$A$14,AB50=Matrica!$B$3),Matrica!$B$14,IF(AND(AA50=Matrica!$A$14,AB50=Matrica!$E$3),Matrica!$E$14,IF(AND(AA50=Matrica!$A$14,AB50=Matrica!$H$3),Matrica!$H$14,IF(AND(AA50=Matrica!$A$15,AB50=Matrica!$B$3),Matrica!$B$15,IF(AND(AA50=Matrica!$A$15,AB50=Matrica!$E$3),Matrica!$E$15,IF(AND(AA50=Matrica!$A$15,AB50=Matrica!$H$3),Matrica!$H$15,IF(AND(AA50=Matrica!$A$16,AB50=Matrica!$B$3),Matrica!$B$16,IF(AND(AA50=Matrica!$A$16,AB50=Matrica!$E$3),Matrica!$E$16,IF(AND(AA50=Matrica!$A$16,AB50=Matrica!$H$3),Matrica!$H$16,"")))))))))))))))))))))))))))))))))))))))</f>
        <v>2.76</v>
      </c>
      <c r="Z50" s="36">
        <f>IF(AND(AA50=Matrica!$A$4,AB50=Matrica!$B$3),Matrica!$D$4,IF(AND(AA50=Matrica!$A$4,AB50=Matrica!$E$3),Matrica!$G$4,IF(AND(AA50=Matrica!$A$4,AB50=Matrica!$H$3),Matrica!$J$4,IF(AND(AA50=Matrica!$A$5,AB50=Matrica!$B$3),Matrica!$D$5,IF(AND(AA50=Matrica!$A$5,AB50=Matrica!$E$3),Matrica!$G$5,IF(AND(AA50=Matrica!$A$5,AB50=Matrica!$H$3),Matrica!$J$5,IF(AND(AA50=Matrica!$A$6,AB50=Matrica!$B$3),Matrica!$D$6,IF(AND(AA50=Matrica!$A$6,AB50=Matrica!$E$3),Matrica!$G$6,IF(AND(AA50=Matrica!$A$6,AB50=Matrica!$H$3),Matrica!$J$6,IF(AND(AA50=Matrica!$A$7,AB50=Matrica!$B$3),Matrica!$D$7,IF(AND(AA50=Matrica!$A$7,AB50=Matrica!$E$3),Matrica!$G$7,IF(AND(AA50=Matrica!$A$7,AB50=Matrica!$H$3),Matrica!$J$7,IF(AND(AA50=Matrica!$A$8,AB50=Matrica!$B$3),Matrica!$D$8,IF(AND(AA50=Matrica!$A$8,AB50=Matrica!$E$3),Matrica!$G$8,IF(AND(AA50=Matrica!$A$8,AB50=Matrica!$H$3),Matrica!$J$8,IF(AND(AA50=Matrica!$A$9,AB50=Matrica!$B$3),Matrica!$D$9,IF(AND(AA50=Matrica!$A$9,AB50=Matrica!$E$3),Matrica!$G$9,IF(AND(AA50=Matrica!$A$9,AB50=Matrica!$H$3),Matrica!$J$9,IF(AND(AA50=Matrica!$A$10,AB50=Matrica!$B$3),Matrica!$D$10,IF(AND(AA50=Matrica!$A$10,AB50=Matrica!$E$3),Matrica!$G$10,IF(AND(AA50=Matrica!$A$10,AB50=Matrica!$H$3),Matrica!$J$10,IF(AND(AA50=Matrica!$A$11,AB50=Matrica!$B$3),Matrica!$D$11,IF(AND(AA50=Matrica!$A$11,AB50=Matrica!$E$3),Matrica!$G$11,IF(AND(AA50=Matrica!$A$11,AB50=Matrica!$H$3),Matrica!$J$11,IF(AND(AA50=Matrica!$A$12,AB50=Matrica!$B$3),Matrica!$D$12,IF(AND(AA50=Matrica!$A$12,AB50=Matrica!$E$3),Matrica!$G$12,IF(AND(AA50=Matrica!$A$12,AB50=Matrica!$H$3),Matrica!$J$12,IF(AND(AA50=Matrica!$A$13,AB50=Matrica!$B$3),Matrica!$D$13,IF(AND(AA50=Matrica!$A$13,AB50=Matrica!$E$3),Matrica!$G$13,IF(AND(AA50=Matrica!$A$13,AB50=Matrica!$H$3),Matrica!$J$13,IF(AND(AA50=Matrica!$A$14,AB50=Matrica!$B$3),Matrica!$D$14,IF(AND(AA50=Matrica!$A$14,AB50=Matrica!$E$3),Matrica!$G$14,IF(AND(AA50=Matrica!$A$14,AB50=Matrica!$H$3),Matrica!$J$14,IF(AND(AA50=Matrica!$A$15,AB50=Matrica!$B$3),Matrica!$D$15,IF(AND(AA50=Matrica!$A$15,AB50=Matrica!$E$3),Matrica!$G$15,IF(AND(AA50=Matrica!$A$15,AB50=Matrica!$H$3),Matrica!$J$15,IF(AND(AA50=Matrica!$A$16,AB50=Matrica!$B$3),Matrica!$D$16,IF(AND(AA50=Matrica!$A$16,AB50=Matrica!$E$3),Matrica!$G$16,IF(AND(AA50=Matrica!$A$16,AB50=Matrica!$H$3),Matrica!$J$16,"")))))))))))))))))))))))))))))))))))))))</f>
        <v>2.84</v>
      </c>
      <c r="AA50" s="171" t="s">
        <v>11</v>
      </c>
      <c r="AB50" s="171">
        <v>3</v>
      </c>
      <c r="AC50" s="172">
        <v>2.76</v>
      </c>
      <c r="AD50" s="173" t="str">
        <f t="shared" si="20"/>
        <v>RAST</v>
      </c>
      <c r="AE50" s="173">
        <f t="shared" si="17"/>
        <v>0.72992700729925442</v>
      </c>
      <c r="AF50" s="173">
        <f t="shared" si="18"/>
        <v>7.2992700729925444E-3</v>
      </c>
      <c r="AG50" s="174">
        <v>457.74</v>
      </c>
      <c r="AH50" s="181">
        <f>AC49/((P49-P50)/P50+1)</f>
        <v>3.0363911290322583</v>
      </c>
      <c r="AI50" s="175">
        <f t="shared" si="9"/>
        <v>39448.624799999998</v>
      </c>
      <c r="AJ50" s="175">
        <f t="shared" si="10"/>
        <v>0.63406723508399043</v>
      </c>
      <c r="AK50" s="176" t="s">
        <v>10</v>
      </c>
      <c r="AL50" s="176">
        <v>2</v>
      </c>
      <c r="AM50" s="176">
        <v>3.29</v>
      </c>
      <c r="AN50" s="177">
        <f t="shared" si="21"/>
        <v>47023.904199999997</v>
      </c>
      <c r="AO50" s="177">
        <f t="shared" si="19"/>
        <v>19.958725073705196</v>
      </c>
      <c r="AP50" s="175">
        <f t="shared" si="11"/>
        <v>18057213.515951999</v>
      </c>
      <c r="AQ50" s="177">
        <f t="shared" si="12"/>
        <v>21524721.908507999</v>
      </c>
      <c r="AR50" s="178">
        <f t="shared" si="13"/>
        <v>-3467508.3925560005</v>
      </c>
    </row>
    <row r="51" spans="3:44" ht="80.099999999999994" customHeight="1">
      <c r="C51" s="45" t="s">
        <v>193</v>
      </c>
      <c r="D51" s="143" t="s">
        <v>74</v>
      </c>
      <c r="E51" s="167" t="s">
        <v>13</v>
      </c>
      <c r="F51" s="41" t="s">
        <v>137</v>
      </c>
      <c r="G51" s="36"/>
      <c r="H51" s="36"/>
      <c r="I51" s="36"/>
      <c r="J51" s="36">
        <v>13.43</v>
      </c>
      <c r="K51" s="36">
        <v>13.42</v>
      </c>
      <c r="L51" s="40">
        <f t="shared" si="22"/>
        <v>13.43</v>
      </c>
      <c r="M51" s="40">
        <f t="shared" si="23"/>
        <v>13.42</v>
      </c>
      <c r="N51" s="39">
        <v>2871.8</v>
      </c>
      <c r="O51" s="39">
        <f t="shared" si="24"/>
        <v>38568.274000000005</v>
      </c>
      <c r="P51" s="39">
        <f t="shared" si="25"/>
        <v>38539.556000000004</v>
      </c>
      <c r="Q51" s="39">
        <f t="shared" si="26"/>
        <v>13.689557208014627</v>
      </c>
      <c r="R51" s="39">
        <f t="shared" si="27"/>
        <v>13.679363941292351</v>
      </c>
      <c r="S51" s="39">
        <v>2.7</v>
      </c>
      <c r="T51" s="36" t="s">
        <v>11</v>
      </c>
      <c r="U51" s="36" t="s">
        <v>291</v>
      </c>
      <c r="V51" s="39">
        <v>2.7</v>
      </c>
      <c r="W51" s="36" t="s">
        <v>11</v>
      </c>
      <c r="X51" s="36" t="s">
        <v>291</v>
      </c>
      <c r="Y51" s="36">
        <f>IF(AND(AA51=Matrica!$A$4,AB51=Matrica!$B$3),Matrica!$B$4,IF(AND(AA51=Matrica!$A$4,AB51=Matrica!$E$3),Matrica!$E$4,IF(AND(AA51=Matrica!$A$4,AB51=Matrica!$H$3),Matrica!$H$4,IF(AND(AA51=Matrica!$A$5,AB51=Matrica!$B$3),Matrica!$B$5,IF(AND(AA51=Matrica!$A$5,AB51=Matrica!$E$3),Matrica!$E$5,IF(AND(AA51=Matrica!$A$5,AB51=Matrica!$H$3),Matrica!$H$5,IF(AND(AA51=Matrica!$A$6,AB51=Matrica!$B$3),Matrica!$B$6,IF(AND(AA51=Matrica!$A$6,AB51=Matrica!$E$3),Matrica!$E$6,IF(AND(AA51=Matrica!$A$6,AB51=Matrica!$H$3),Matrica!$H$6,IF(AND(AA51=Matrica!$A$7,AB51=Matrica!$B$3),Matrica!$B$7,IF(AND(AA51=Matrica!$A$7,AB51=Matrica!$E$3),Matrica!$E$7,IF(AND(AA51=Matrica!$A$7,AB51=Matrica!$H$3),Matrica!$H$7,IF(AND(AA51=Matrica!$A$8,AB51=Matrica!$B$3),Matrica!$B$8,IF(AND(AA51=Matrica!$A$8,AB51=Matrica!$E$3),Matrica!$E$8,IF(AND(AA51=Matrica!$A$8,AB51=Matrica!$H$3),Matrica!$H$8,IF(AND(AA51=Matrica!$A$9,AB51=Matrica!$B$3),Matrica!$B$9,IF(AND(AA51=Matrica!$A$9,AB51=Matrica!$E$3),Matrica!$E$9,IF(AND(AA51=Matrica!$A$9,AB51=Matrica!$H$3),Matrica!$H$9,IF(AND(AA51=Matrica!$A$10,AB51=Matrica!$B$3),Matrica!$B$10,IF(AND(AA51=Matrica!$A$10,AB51=Matrica!$E$3),Matrica!$E$10,IF(AND(AA51=Matrica!$A$10,AB51=Matrica!$H$3),Matrica!$H$10,IF(AND(AA51=Matrica!$A$11,AB51=Matrica!$B$3),Matrica!$B$11,IF(AND(AA51=Matrica!$A$11,AB51=Matrica!$E$3),Matrica!$E$11,IF(AND(AA51=Matrica!$A$11,AB51=Matrica!$H$3),Matrica!$H$11,IF(AND(AA51=Matrica!$A$12,AB51=Matrica!$B$3),Matrica!$B$12,IF(AND(AA51=Matrica!$A$12,AB51=Matrica!$E$3),Matrica!$E$12,IF(AND(AA51=Matrica!$A$12,AB51=Matrica!$H$3),Matrica!$H$12,IF(AND(AA51=Matrica!$A$13,AB51=Matrica!$B$3),Matrica!$B$13,IF(AND(AA51=Matrica!$A$13,AB51=Matrica!$E$3),Matrica!$E$13,IF(AND(AA51=Matrica!$A$13,AB51=Matrica!$H$3),Matrica!$H$13,IF(AND(AA51=Matrica!$A$14,AB51=Matrica!$B$3),Matrica!$B$14,IF(AND(AA51=Matrica!$A$14,AB51=Matrica!$E$3),Matrica!$E$14,IF(AND(AA51=Matrica!$A$14,AB51=Matrica!$H$3),Matrica!$H$14,IF(AND(AA51=Matrica!$A$15,AB51=Matrica!$B$3),Matrica!$B$15,IF(AND(AA51=Matrica!$A$15,AB51=Matrica!$E$3),Matrica!$E$15,IF(AND(AA51=Matrica!$A$15,AB51=Matrica!$H$3),Matrica!$H$15,IF(AND(AA51=Matrica!$A$16,AB51=Matrica!$B$3),Matrica!$B$16,IF(AND(AA51=Matrica!$A$16,AB51=Matrica!$E$3),Matrica!$E$16,IF(AND(AA51=Matrica!$A$16,AB51=Matrica!$H$3),Matrica!$H$16,"")))))))))))))))))))))))))))))))))))))))</f>
        <v>2.76</v>
      </c>
      <c r="Z51" s="36">
        <f>IF(AND(AA51=Matrica!$A$4,AB51=Matrica!$B$3),Matrica!$D$4,IF(AND(AA51=Matrica!$A$4,AB51=Matrica!$E$3),Matrica!$G$4,IF(AND(AA51=Matrica!$A$4,AB51=Matrica!$H$3),Matrica!$J$4,IF(AND(AA51=Matrica!$A$5,AB51=Matrica!$B$3),Matrica!$D$5,IF(AND(AA51=Matrica!$A$5,AB51=Matrica!$E$3),Matrica!$G$5,IF(AND(AA51=Matrica!$A$5,AB51=Matrica!$H$3),Matrica!$J$5,IF(AND(AA51=Matrica!$A$6,AB51=Matrica!$B$3),Matrica!$D$6,IF(AND(AA51=Matrica!$A$6,AB51=Matrica!$E$3),Matrica!$G$6,IF(AND(AA51=Matrica!$A$6,AB51=Matrica!$H$3),Matrica!$J$6,IF(AND(AA51=Matrica!$A$7,AB51=Matrica!$B$3),Matrica!$D$7,IF(AND(AA51=Matrica!$A$7,AB51=Matrica!$E$3),Matrica!$G$7,IF(AND(AA51=Matrica!$A$7,AB51=Matrica!$H$3),Matrica!$J$7,IF(AND(AA51=Matrica!$A$8,AB51=Matrica!$B$3),Matrica!$D$8,IF(AND(AA51=Matrica!$A$8,AB51=Matrica!$E$3),Matrica!$G$8,IF(AND(AA51=Matrica!$A$8,AB51=Matrica!$H$3),Matrica!$J$8,IF(AND(AA51=Matrica!$A$9,AB51=Matrica!$B$3),Matrica!$D$9,IF(AND(AA51=Matrica!$A$9,AB51=Matrica!$E$3),Matrica!$G$9,IF(AND(AA51=Matrica!$A$9,AB51=Matrica!$H$3),Matrica!$J$9,IF(AND(AA51=Matrica!$A$10,AB51=Matrica!$B$3),Matrica!$D$10,IF(AND(AA51=Matrica!$A$10,AB51=Matrica!$E$3),Matrica!$G$10,IF(AND(AA51=Matrica!$A$10,AB51=Matrica!$H$3),Matrica!$J$10,IF(AND(AA51=Matrica!$A$11,AB51=Matrica!$B$3),Matrica!$D$11,IF(AND(AA51=Matrica!$A$11,AB51=Matrica!$E$3),Matrica!$G$11,IF(AND(AA51=Matrica!$A$11,AB51=Matrica!$H$3),Matrica!$J$11,IF(AND(AA51=Matrica!$A$12,AB51=Matrica!$B$3),Matrica!$D$12,IF(AND(AA51=Matrica!$A$12,AB51=Matrica!$E$3),Matrica!$G$12,IF(AND(AA51=Matrica!$A$12,AB51=Matrica!$H$3),Matrica!$J$12,IF(AND(AA51=Matrica!$A$13,AB51=Matrica!$B$3),Matrica!$D$13,IF(AND(AA51=Matrica!$A$13,AB51=Matrica!$E$3),Matrica!$G$13,IF(AND(AA51=Matrica!$A$13,AB51=Matrica!$H$3),Matrica!$J$13,IF(AND(AA51=Matrica!$A$14,AB51=Matrica!$B$3),Matrica!$D$14,IF(AND(AA51=Matrica!$A$14,AB51=Matrica!$E$3),Matrica!$G$14,IF(AND(AA51=Matrica!$A$14,AB51=Matrica!$H$3),Matrica!$J$14,IF(AND(AA51=Matrica!$A$15,AB51=Matrica!$B$3),Matrica!$D$15,IF(AND(AA51=Matrica!$A$15,AB51=Matrica!$E$3),Matrica!$G$15,IF(AND(AA51=Matrica!$A$15,AB51=Matrica!$H$3),Matrica!$J$15,IF(AND(AA51=Matrica!$A$16,AB51=Matrica!$B$3),Matrica!$D$16,IF(AND(AA51=Matrica!$A$16,AB51=Matrica!$E$3),Matrica!$G$16,IF(AND(AA51=Matrica!$A$16,AB51=Matrica!$H$3),Matrica!$J$16,"")))))))))))))))))))))))))))))))))))))))</f>
        <v>2.84</v>
      </c>
      <c r="AA51" s="171" t="s">
        <v>11</v>
      </c>
      <c r="AB51" s="171">
        <v>3</v>
      </c>
      <c r="AC51" s="172">
        <v>2.76</v>
      </c>
      <c r="AD51" s="173" t="str">
        <f t="shared" si="20"/>
        <v>RAST</v>
      </c>
      <c r="AE51" s="173">
        <f t="shared" si="17"/>
        <v>2.2222222222222077</v>
      </c>
      <c r="AF51" s="173">
        <f t="shared" si="18"/>
        <v>2.2222222222222077E-2</v>
      </c>
      <c r="AG51" s="174">
        <v>27.32</v>
      </c>
      <c r="AH51" s="181">
        <f>AC50/((P50-P51)/P51+1)</f>
        <v>2.7134945054945048</v>
      </c>
      <c r="AI51" s="175">
        <f t="shared" si="9"/>
        <v>39448.624799999998</v>
      </c>
      <c r="AJ51" s="175">
        <f t="shared" si="10"/>
        <v>2.3587941698134607</v>
      </c>
      <c r="AK51" s="176" t="s">
        <v>10</v>
      </c>
      <c r="AL51" s="176">
        <v>2</v>
      </c>
      <c r="AM51" s="176">
        <v>3.28</v>
      </c>
      <c r="AN51" s="177">
        <f t="shared" si="21"/>
        <v>46880.974399999999</v>
      </c>
      <c r="AO51" s="177">
        <f t="shared" si="19"/>
        <v>21.643784375720344</v>
      </c>
      <c r="AP51" s="175">
        <f t="shared" si="11"/>
        <v>1077736.4295359999</v>
      </c>
      <c r="AQ51" s="177">
        <f t="shared" si="12"/>
        <v>1280788.2206079999</v>
      </c>
      <c r="AR51" s="178">
        <f t="shared" si="13"/>
        <v>-203051.79107200005</v>
      </c>
    </row>
    <row r="52" spans="3:44" ht="80.099999999999994" customHeight="1">
      <c r="C52" s="45" t="s">
        <v>194</v>
      </c>
      <c r="D52" s="143" t="s">
        <v>75</v>
      </c>
      <c r="E52" s="167" t="s">
        <v>10</v>
      </c>
      <c r="F52" s="41" t="s">
        <v>137</v>
      </c>
      <c r="G52" s="36">
        <v>0.04</v>
      </c>
      <c r="H52" s="36"/>
      <c r="I52" s="36"/>
      <c r="J52" s="36">
        <v>17.32</v>
      </c>
      <c r="K52" s="36">
        <v>17.32</v>
      </c>
      <c r="L52" s="40">
        <f t="shared" si="22"/>
        <v>18.012799999999999</v>
      </c>
      <c r="M52" s="40">
        <f t="shared" si="23"/>
        <v>18.012799999999999</v>
      </c>
      <c r="N52" s="39">
        <v>2871.8</v>
      </c>
      <c r="O52" s="39">
        <f t="shared" si="24"/>
        <v>51729.159039999999</v>
      </c>
      <c r="P52" s="39">
        <f t="shared" si="25"/>
        <v>51729.159039999999</v>
      </c>
      <c r="Q52" s="39">
        <f t="shared" si="26"/>
        <v>18.360927481498571</v>
      </c>
      <c r="R52" s="39">
        <f t="shared" si="27"/>
        <v>18.360927481498571</v>
      </c>
      <c r="S52" s="39">
        <v>3.62</v>
      </c>
      <c r="T52" s="36" t="s">
        <v>9</v>
      </c>
      <c r="U52" s="36" t="s">
        <v>291</v>
      </c>
      <c r="V52" s="39">
        <v>3.62</v>
      </c>
      <c r="W52" s="36" t="s">
        <v>9</v>
      </c>
      <c r="X52" s="36" t="s">
        <v>291</v>
      </c>
      <c r="Y52" s="36">
        <f>IF(AND(AA52=Matrica!$A$4,AB52=Matrica!$B$3),Matrica!$B$4,IF(AND(AA52=Matrica!$A$4,AB52=Matrica!$E$3),Matrica!$E$4,IF(AND(AA52=Matrica!$A$4,AB52=Matrica!$H$3),Matrica!$H$4,IF(AND(AA52=Matrica!$A$5,AB52=Matrica!$B$3),Matrica!$B$5,IF(AND(AA52=Matrica!$A$5,AB52=Matrica!$E$3),Matrica!$E$5,IF(AND(AA52=Matrica!$A$5,AB52=Matrica!$H$3),Matrica!$H$5,IF(AND(AA52=Matrica!$A$6,AB52=Matrica!$B$3),Matrica!$B$6,IF(AND(AA52=Matrica!$A$6,AB52=Matrica!$E$3),Matrica!$E$6,IF(AND(AA52=Matrica!$A$6,AB52=Matrica!$H$3),Matrica!$H$6,IF(AND(AA52=Matrica!$A$7,AB52=Matrica!$B$3),Matrica!$B$7,IF(AND(AA52=Matrica!$A$7,AB52=Matrica!$E$3),Matrica!$E$7,IF(AND(AA52=Matrica!$A$7,AB52=Matrica!$H$3),Matrica!$H$7,IF(AND(AA52=Matrica!$A$8,AB52=Matrica!$B$3),Matrica!$B$8,IF(AND(AA52=Matrica!$A$8,AB52=Matrica!$E$3),Matrica!$E$8,IF(AND(AA52=Matrica!$A$8,AB52=Matrica!$H$3),Matrica!$H$8,IF(AND(AA52=Matrica!$A$9,AB52=Matrica!$B$3),Matrica!$B$9,IF(AND(AA52=Matrica!$A$9,AB52=Matrica!$E$3),Matrica!$E$9,IF(AND(AA52=Matrica!$A$9,AB52=Matrica!$H$3),Matrica!$H$9,IF(AND(AA52=Matrica!$A$10,AB52=Matrica!$B$3),Matrica!$B$10,IF(AND(AA52=Matrica!$A$10,AB52=Matrica!$E$3),Matrica!$E$10,IF(AND(AA52=Matrica!$A$10,AB52=Matrica!$H$3),Matrica!$H$10,IF(AND(AA52=Matrica!$A$11,AB52=Matrica!$B$3),Matrica!$B$11,IF(AND(AA52=Matrica!$A$11,AB52=Matrica!$E$3),Matrica!$E$11,IF(AND(AA52=Matrica!$A$11,AB52=Matrica!$H$3),Matrica!$H$11,IF(AND(AA52=Matrica!$A$12,AB52=Matrica!$B$3),Matrica!$B$12,IF(AND(AA52=Matrica!$A$12,AB52=Matrica!$E$3),Matrica!$E$12,IF(AND(AA52=Matrica!$A$12,AB52=Matrica!$H$3),Matrica!$H$12,IF(AND(AA52=Matrica!$A$13,AB52=Matrica!$B$3),Matrica!$B$13,IF(AND(AA52=Matrica!$A$13,AB52=Matrica!$E$3),Matrica!$E$13,IF(AND(AA52=Matrica!$A$13,AB52=Matrica!$H$3),Matrica!$H$13,IF(AND(AA52=Matrica!$A$14,AB52=Matrica!$B$3),Matrica!$B$14,IF(AND(AA52=Matrica!$A$14,AB52=Matrica!$E$3),Matrica!$E$14,IF(AND(AA52=Matrica!$A$14,AB52=Matrica!$H$3),Matrica!$H$14,IF(AND(AA52=Matrica!$A$15,AB52=Matrica!$B$3),Matrica!$B$15,IF(AND(AA52=Matrica!$A$15,AB52=Matrica!$E$3),Matrica!$E$15,IF(AND(AA52=Matrica!$A$15,AB52=Matrica!$H$3),Matrica!$H$15,IF(AND(AA52=Matrica!$A$16,AB52=Matrica!$B$3),Matrica!$B$16,IF(AND(AA52=Matrica!$A$16,AB52=Matrica!$E$3),Matrica!$E$16,IF(AND(AA52=Matrica!$A$16,AB52=Matrica!$H$3),Matrica!$H$16,"")))))))))))))))))))))))))))))))))))))))</f>
        <v>3.86</v>
      </c>
      <c r="Z52" s="36">
        <f>IF(AND(AA52=Matrica!$A$4,AB52=Matrica!$B$3),Matrica!$D$4,IF(AND(AA52=Matrica!$A$4,AB52=Matrica!$E$3),Matrica!$G$4,IF(AND(AA52=Matrica!$A$4,AB52=Matrica!$H$3),Matrica!$J$4,IF(AND(AA52=Matrica!$A$5,AB52=Matrica!$B$3),Matrica!$D$5,IF(AND(AA52=Matrica!$A$5,AB52=Matrica!$E$3),Matrica!$G$5,IF(AND(AA52=Matrica!$A$5,AB52=Matrica!$H$3),Matrica!$J$5,IF(AND(AA52=Matrica!$A$6,AB52=Matrica!$B$3),Matrica!$D$6,IF(AND(AA52=Matrica!$A$6,AB52=Matrica!$E$3),Matrica!$G$6,IF(AND(AA52=Matrica!$A$6,AB52=Matrica!$H$3),Matrica!$J$6,IF(AND(AA52=Matrica!$A$7,AB52=Matrica!$B$3),Matrica!$D$7,IF(AND(AA52=Matrica!$A$7,AB52=Matrica!$E$3),Matrica!$G$7,IF(AND(AA52=Matrica!$A$7,AB52=Matrica!$H$3),Matrica!$J$7,IF(AND(AA52=Matrica!$A$8,AB52=Matrica!$B$3),Matrica!$D$8,IF(AND(AA52=Matrica!$A$8,AB52=Matrica!$E$3),Matrica!$G$8,IF(AND(AA52=Matrica!$A$8,AB52=Matrica!$H$3),Matrica!$J$8,IF(AND(AA52=Matrica!$A$9,AB52=Matrica!$B$3),Matrica!$D$9,IF(AND(AA52=Matrica!$A$9,AB52=Matrica!$E$3),Matrica!$G$9,IF(AND(AA52=Matrica!$A$9,AB52=Matrica!$H$3),Matrica!$J$9,IF(AND(AA52=Matrica!$A$10,AB52=Matrica!$B$3),Matrica!$D$10,IF(AND(AA52=Matrica!$A$10,AB52=Matrica!$E$3),Matrica!$G$10,IF(AND(AA52=Matrica!$A$10,AB52=Matrica!$H$3),Matrica!$J$10,IF(AND(AA52=Matrica!$A$11,AB52=Matrica!$B$3),Matrica!$D$11,IF(AND(AA52=Matrica!$A$11,AB52=Matrica!$E$3),Matrica!$G$11,IF(AND(AA52=Matrica!$A$11,AB52=Matrica!$H$3),Matrica!$J$11,IF(AND(AA52=Matrica!$A$12,AB52=Matrica!$B$3),Matrica!$D$12,IF(AND(AA52=Matrica!$A$12,AB52=Matrica!$E$3),Matrica!$G$12,IF(AND(AA52=Matrica!$A$12,AB52=Matrica!$H$3),Matrica!$J$12,IF(AND(AA52=Matrica!$A$13,AB52=Matrica!$B$3),Matrica!$D$13,IF(AND(AA52=Matrica!$A$13,AB52=Matrica!$E$3),Matrica!$G$13,IF(AND(AA52=Matrica!$A$13,AB52=Matrica!$H$3),Matrica!$J$13,IF(AND(AA52=Matrica!$A$14,AB52=Matrica!$B$3),Matrica!$D$14,IF(AND(AA52=Matrica!$A$14,AB52=Matrica!$E$3),Matrica!$G$14,IF(AND(AA52=Matrica!$A$14,AB52=Matrica!$H$3),Matrica!$J$14,IF(AND(AA52=Matrica!$A$15,AB52=Matrica!$B$3),Matrica!$D$15,IF(AND(AA52=Matrica!$A$15,AB52=Matrica!$E$3),Matrica!$G$15,IF(AND(AA52=Matrica!$A$15,AB52=Matrica!$H$3),Matrica!$J$15,IF(AND(AA52=Matrica!$A$16,AB52=Matrica!$B$3),Matrica!$D$16,IF(AND(AA52=Matrica!$A$16,AB52=Matrica!$E$3),Matrica!$G$16,IF(AND(AA52=Matrica!$A$16,AB52=Matrica!$H$3),Matrica!$J$16,"")))))))))))))))))))))))))))))))))))))))</f>
        <v>4.12</v>
      </c>
      <c r="AA52" s="171" t="s">
        <v>8</v>
      </c>
      <c r="AB52" s="171">
        <v>1</v>
      </c>
      <c r="AC52" s="172">
        <v>3.99</v>
      </c>
      <c r="AD52" s="173" t="str">
        <f t="shared" si="20"/>
        <v>RAST</v>
      </c>
      <c r="AE52" s="173">
        <f t="shared" si="17"/>
        <v>10.220994475138125</v>
      </c>
      <c r="AF52" s="173">
        <f t="shared" si="18"/>
        <v>0.10220994475138125</v>
      </c>
      <c r="AG52" s="174">
        <v>296.44</v>
      </c>
      <c r="AH52" s="136"/>
      <c r="AI52" s="175">
        <f t="shared" si="9"/>
        <v>57028.9902</v>
      </c>
      <c r="AJ52" s="175">
        <f t="shared" si="10"/>
        <v>10.24534567805726</v>
      </c>
      <c r="AK52" s="176" t="s">
        <v>8</v>
      </c>
      <c r="AL52" s="176">
        <v>2</v>
      </c>
      <c r="AM52" s="176">
        <v>4.13</v>
      </c>
      <c r="AN52" s="177">
        <f t="shared" si="21"/>
        <v>59030.007399999995</v>
      </c>
      <c r="AO52" s="177">
        <f t="shared" si="19"/>
        <v>14.113603421146959</v>
      </c>
      <c r="AP52" s="175">
        <f t="shared" si="11"/>
        <v>16905673.854888</v>
      </c>
      <c r="AQ52" s="177">
        <f t="shared" si="12"/>
        <v>17498855.393655997</v>
      </c>
      <c r="AR52" s="178">
        <f t="shared" si="13"/>
        <v>-593181.53876799718</v>
      </c>
    </row>
    <row r="53" spans="3:44" ht="80.099999999999994" customHeight="1">
      <c r="C53" s="45" t="s">
        <v>195</v>
      </c>
      <c r="D53" s="143" t="s">
        <v>75</v>
      </c>
      <c r="E53" s="167" t="s">
        <v>11</v>
      </c>
      <c r="F53" s="41" t="s">
        <v>137</v>
      </c>
      <c r="G53" s="36">
        <v>0.04</v>
      </c>
      <c r="H53" s="36"/>
      <c r="I53" s="36"/>
      <c r="J53" s="36">
        <v>14.88</v>
      </c>
      <c r="K53" s="36">
        <v>14.88</v>
      </c>
      <c r="L53" s="40">
        <f t="shared" si="22"/>
        <v>15.475200000000001</v>
      </c>
      <c r="M53" s="40">
        <f t="shared" si="23"/>
        <v>15.475200000000001</v>
      </c>
      <c r="N53" s="39">
        <v>2871.8</v>
      </c>
      <c r="O53" s="39">
        <f t="shared" si="24"/>
        <v>44441.679360000009</v>
      </c>
      <c r="P53" s="39">
        <f t="shared" si="25"/>
        <v>44441.679360000009</v>
      </c>
      <c r="Q53" s="39">
        <f t="shared" si="26"/>
        <v>15.774284118054204</v>
      </c>
      <c r="R53" s="39">
        <f t="shared" si="27"/>
        <v>15.774284118054204</v>
      </c>
      <c r="S53" s="39">
        <v>3.11</v>
      </c>
      <c r="T53" s="36" t="s">
        <v>10</v>
      </c>
      <c r="U53" s="36" t="s">
        <v>292</v>
      </c>
      <c r="V53" s="39">
        <v>3.11</v>
      </c>
      <c r="W53" s="36" t="s">
        <v>10</v>
      </c>
      <c r="X53" s="36" t="s">
        <v>292</v>
      </c>
      <c r="Y53" s="36">
        <f>IF(AND(AA53=Matrica!$A$4,AB53=Matrica!$B$3),Matrica!$B$4,IF(AND(AA53=Matrica!$A$4,AB53=Matrica!$E$3),Matrica!$E$4,IF(AND(AA53=Matrica!$A$4,AB53=Matrica!$H$3),Matrica!$H$4,IF(AND(AA53=Matrica!$A$5,AB53=Matrica!$B$3),Matrica!$B$5,IF(AND(AA53=Matrica!$A$5,AB53=Matrica!$E$3),Matrica!$E$5,IF(AND(AA53=Matrica!$A$5,AB53=Matrica!$H$3),Matrica!$H$5,IF(AND(AA53=Matrica!$A$6,AB53=Matrica!$B$3),Matrica!$B$6,IF(AND(AA53=Matrica!$A$6,AB53=Matrica!$E$3),Matrica!$E$6,IF(AND(AA53=Matrica!$A$6,AB53=Matrica!$H$3),Matrica!$H$6,IF(AND(AA53=Matrica!$A$7,AB53=Matrica!$B$3),Matrica!$B$7,IF(AND(AA53=Matrica!$A$7,AB53=Matrica!$E$3),Matrica!$E$7,IF(AND(AA53=Matrica!$A$7,AB53=Matrica!$H$3),Matrica!$H$7,IF(AND(AA53=Matrica!$A$8,AB53=Matrica!$B$3),Matrica!$B$8,IF(AND(AA53=Matrica!$A$8,AB53=Matrica!$E$3),Matrica!$E$8,IF(AND(AA53=Matrica!$A$8,AB53=Matrica!$H$3),Matrica!$H$8,IF(AND(AA53=Matrica!$A$9,AB53=Matrica!$B$3),Matrica!$B$9,IF(AND(AA53=Matrica!$A$9,AB53=Matrica!$E$3),Matrica!$E$9,IF(AND(AA53=Matrica!$A$9,AB53=Matrica!$H$3),Matrica!$H$9,IF(AND(AA53=Matrica!$A$10,AB53=Matrica!$B$3),Matrica!$B$10,IF(AND(AA53=Matrica!$A$10,AB53=Matrica!$E$3),Matrica!$E$10,IF(AND(AA53=Matrica!$A$10,AB53=Matrica!$H$3),Matrica!$H$10,IF(AND(AA53=Matrica!$A$11,AB53=Matrica!$B$3),Matrica!$B$11,IF(AND(AA53=Matrica!$A$11,AB53=Matrica!$E$3),Matrica!$E$11,IF(AND(AA53=Matrica!$A$11,AB53=Matrica!$H$3),Matrica!$H$11,IF(AND(AA53=Matrica!$A$12,AB53=Matrica!$B$3),Matrica!$B$12,IF(AND(AA53=Matrica!$A$12,AB53=Matrica!$E$3),Matrica!$E$12,IF(AND(AA53=Matrica!$A$12,AB53=Matrica!$H$3),Matrica!$H$12,IF(AND(AA53=Matrica!$A$13,AB53=Matrica!$B$3),Matrica!$B$13,IF(AND(AA53=Matrica!$A$13,AB53=Matrica!$E$3),Matrica!$E$13,IF(AND(AA53=Matrica!$A$13,AB53=Matrica!$H$3),Matrica!$H$13,IF(AND(AA53=Matrica!$A$14,AB53=Matrica!$B$3),Matrica!$B$14,IF(AND(AA53=Matrica!$A$14,AB53=Matrica!$E$3),Matrica!$E$14,IF(AND(AA53=Matrica!$A$14,AB53=Matrica!$H$3),Matrica!$H$14,IF(AND(AA53=Matrica!$A$15,AB53=Matrica!$B$3),Matrica!$B$15,IF(AND(AA53=Matrica!$A$15,AB53=Matrica!$E$3),Matrica!$E$15,IF(AND(AA53=Matrica!$A$15,AB53=Matrica!$H$3),Matrica!$H$15,IF(AND(AA53=Matrica!$A$16,AB53=Matrica!$B$3),Matrica!$B$16,IF(AND(AA53=Matrica!$A$16,AB53=Matrica!$E$3),Matrica!$E$16,IF(AND(AA53=Matrica!$A$16,AB53=Matrica!$H$3),Matrica!$H$16,"")))))))))))))))))))))))))))))))))))))))</f>
        <v>3.34</v>
      </c>
      <c r="Z53" s="36">
        <f>IF(AND(AA53=Matrica!$A$4,AB53=Matrica!$B$3),Matrica!$D$4,IF(AND(AA53=Matrica!$A$4,AB53=Matrica!$E$3),Matrica!$G$4,IF(AND(AA53=Matrica!$A$4,AB53=Matrica!$H$3),Matrica!$J$4,IF(AND(AA53=Matrica!$A$5,AB53=Matrica!$B$3),Matrica!$D$5,IF(AND(AA53=Matrica!$A$5,AB53=Matrica!$E$3),Matrica!$G$5,IF(AND(AA53=Matrica!$A$5,AB53=Matrica!$H$3),Matrica!$J$5,IF(AND(AA53=Matrica!$A$6,AB53=Matrica!$B$3),Matrica!$D$6,IF(AND(AA53=Matrica!$A$6,AB53=Matrica!$E$3),Matrica!$G$6,IF(AND(AA53=Matrica!$A$6,AB53=Matrica!$H$3),Matrica!$J$6,IF(AND(AA53=Matrica!$A$7,AB53=Matrica!$B$3),Matrica!$D$7,IF(AND(AA53=Matrica!$A$7,AB53=Matrica!$E$3),Matrica!$G$7,IF(AND(AA53=Matrica!$A$7,AB53=Matrica!$H$3),Matrica!$J$7,IF(AND(AA53=Matrica!$A$8,AB53=Matrica!$B$3),Matrica!$D$8,IF(AND(AA53=Matrica!$A$8,AB53=Matrica!$E$3),Matrica!$G$8,IF(AND(AA53=Matrica!$A$8,AB53=Matrica!$H$3),Matrica!$J$8,IF(AND(AA53=Matrica!$A$9,AB53=Matrica!$B$3),Matrica!$D$9,IF(AND(AA53=Matrica!$A$9,AB53=Matrica!$E$3),Matrica!$G$9,IF(AND(AA53=Matrica!$A$9,AB53=Matrica!$H$3),Matrica!$J$9,IF(AND(AA53=Matrica!$A$10,AB53=Matrica!$B$3),Matrica!$D$10,IF(AND(AA53=Matrica!$A$10,AB53=Matrica!$E$3),Matrica!$G$10,IF(AND(AA53=Matrica!$A$10,AB53=Matrica!$H$3),Matrica!$J$10,IF(AND(AA53=Matrica!$A$11,AB53=Matrica!$B$3),Matrica!$D$11,IF(AND(AA53=Matrica!$A$11,AB53=Matrica!$E$3),Matrica!$G$11,IF(AND(AA53=Matrica!$A$11,AB53=Matrica!$H$3),Matrica!$J$11,IF(AND(AA53=Matrica!$A$12,AB53=Matrica!$B$3),Matrica!$D$12,IF(AND(AA53=Matrica!$A$12,AB53=Matrica!$E$3),Matrica!$G$12,IF(AND(AA53=Matrica!$A$12,AB53=Matrica!$H$3),Matrica!$J$12,IF(AND(AA53=Matrica!$A$13,AB53=Matrica!$B$3),Matrica!$D$13,IF(AND(AA53=Matrica!$A$13,AB53=Matrica!$E$3),Matrica!$G$13,IF(AND(AA53=Matrica!$A$13,AB53=Matrica!$H$3),Matrica!$J$13,IF(AND(AA53=Matrica!$A$14,AB53=Matrica!$B$3),Matrica!$D$14,IF(AND(AA53=Matrica!$A$14,AB53=Matrica!$E$3),Matrica!$G$14,IF(AND(AA53=Matrica!$A$14,AB53=Matrica!$H$3),Matrica!$J$14,IF(AND(AA53=Matrica!$A$15,AB53=Matrica!$B$3),Matrica!$D$15,IF(AND(AA53=Matrica!$A$15,AB53=Matrica!$E$3),Matrica!$G$15,IF(AND(AA53=Matrica!$A$15,AB53=Matrica!$H$3),Matrica!$J$15,IF(AND(AA53=Matrica!$A$16,AB53=Matrica!$B$3),Matrica!$D$16,IF(AND(AA53=Matrica!$A$16,AB53=Matrica!$E$3),Matrica!$G$16,IF(AND(AA53=Matrica!$A$16,AB53=Matrica!$H$3),Matrica!$J$16,"")))))))))))))))))))))))))))))))))))))))</f>
        <v>3.45</v>
      </c>
      <c r="AA53" s="171" t="s">
        <v>10</v>
      </c>
      <c r="AB53" s="171">
        <v>3</v>
      </c>
      <c r="AC53" s="172">
        <v>3.43</v>
      </c>
      <c r="AD53" s="173" t="str">
        <f t="shared" si="20"/>
        <v>RAST</v>
      </c>
      <c r="AE53" s="173">
        <f t="shared" si="17"/>
        <v>10.289389067524125</v>
      </c>
      <c r="AF53" s="173">
        <f t="shared" si="18"/>
        <v>0.10289389067524125</v>
      </c>
      <c r="AG53" s="174">
        <v>292.19</v>
      </c>
      <c r="AH53" s="181">
        <f>AC52/((P52-P53)/P53+1)</f>
        <v>3.4278983833718257</v>
      </c>
      <c r="AI53" s="175">
        <f t="shared" si="9"/>
        <v>49024.921399999999</v>
      </c>
      <c r="AJ53" s="175">
        <f t="shared" si="10"/>
        <v>10.31293620313809</v>
      </c>
      <c r="AK53" s="176" t="s">
        <v>9</v>
      </c>
      <c r="AL53" s="176">
        <v>1</v>
      </c>
      <c r="AM53" s="176">
        <v>3.54</v>
      </c>
      <c r="AN53" s="177">
        <f t="shared" si="21"/>
        <v>50597.1492</v>
      </c>
      <c r="AO53" s="177">
        <f t="shared" si="19"/>
        <v>13.85066885105215</v>
      </c>
      <c r="AP53" s="175">
        <f t="shared" si="11"/>
        <v>14324591.783865999</v>
      </c>
      <c r="AQ53" s="177">
        <f t="shared" si="12"/>
        <v>14783981.024747999</v>
      </c>
      <c r="AR53" s="178">
        <f t="shared" si="13"/>
        <v>-459389.24088199995</v>
      </c>
    </row>
    <row r="54" spans="3:44" ht="80.099999999999994" customHeight="1">
      <c r="C54" s="45" t="s">
        <v>196</v>
      </c>
      <c r="D54" s="143" t="s">
        <v>75</v>
      </c>
      <c r="E54" s="167" t="s">
        <v>13</v>
      </c>
      <c r="F54" s="41" t="s">
        <v>137</v>
      </c>
      <c r="G54" s="36">
        <v>0.04</v>
      </c>
      <c r="H54" s="36"/>
      <c r="I54" s="36"/>
      <c r="J54" s="36">
        <v>13.43</v>
      </c>
      <c r="K54" s="36">
        <v>13.42</v>
      </c>
      <c r="L54" s="40">
        <f t="shared" si="22"/>
        <v>13.9672</v>
      </c>
      <c r="M54" s="40">
        <f t="shared" si="23"/>
        <v>13.956799999999999</v>
      </c>
      <c r="N54" s="39">
        <v>2871.8</v>
      </c>
      <c r="O54" s="39">
        <f t="shared" si="24"/>
        <v>40111.004960000006</v>
      </c>
      <c r="P54" s="39">
        <f t="shared" si="25"/>
        <v>40081.13824</v>
      </c>
      <c r="Q54" s="39">
        <f t="shared" si="26"/>
        <v>14.23713949633521</v>
      </c>
      <c r="R54" s="39">
        <f t="shared" si="27"/>
        <v>14.226538498944043</v>
      </c>
      <c r="S54" s="39">
        <v>2.81</v>
      </c>
      <c r="T54" s="36" t="s">
        <v>11</v>
      </c>
      <c r="U54" s="36" t="s">
        <v>293</v>
      </c>
      <c r="V54" s="39">
        <v>2.8</v>
      </c>
      <c r="W54" s="36" t="s">
        <v>11</v>
      </c>
      <c r="X54" s="36" t="s">
        <v>293</v>
      </c>
      <c r="Y54" s="36">
        <f>IF(AND(AA54=Matrica!$A$4,AB54=Matrica!$B$3),Matrica!$B$4,IF(AND(AA54=Matrica!$A$4,AB54=Matrica!$E$3),Matrica!$E$4,IF(AND(AA54=Matrica!$A$4,AB54=Matrica!$H$3),Matrica!$H$4,IF(AND(AA54=Matrica!$A$5,AB54=Matrica!$B$3),Matrica!$B$5,IF(AND(AA54=Matrica!$A$5,AB54=Matrica!$E$3),Matrica!$E$5,IF(AND(AA54=Matrica!$A$5,AB54=Matrica!$H$3),Matrica!$H$5,IF(AND(AA54=Matrica!$A$6,AB54=Matrica!$B$3),Matrica!$B$6,IF(AND(AA54=Matrica!$A$6,AB54=Matrica!$E$3),Matrica!$E$6,IF(AND(AA54=Matrica!$A$6,AB54=Matrica!$H$3),Matrica!$H$6,IF(AND(AA54=Matrica!$A$7,AB54=Matrica!$B$3),Matrica!$B$7,IF(AND(AA54=Matrica!$A$7,AB54=Matrica!$E$3),Matrica!$E$7,IF(AND(AA54=Matrica!$A$7,AB54=Matrica!$H$3),Matrica!$H$7,IF(AND(AA54=Matrica!$A$8,AB54=Matrica!$B$3),Matrica!$B$8,IF(AND(AA54=Matrica!$A$8,AB54=Matrica!$E$3),Matrica!$E$8,IF(AND(AA54=Matrica!$A$8,AB54=Matrica!$H$3),Matrica!$H$8,IF(AND(AA54=Matrica!$A$9,AB54=Matrica!$B$3),Matrica!$B$9,IF(AND(AA54=Matrica!$A$9,AB54=Matrica!$E$3),Matrica!$E$9,IF(AND(AA54=Matrica!$A$9,AB54=Matrica!$H$3),Matrica!$H$9,IF(AND(AA54=Matrica!$A$10,AB54=Matrica!$B$3),Matrica!$B$10,IF(AND(AA54=Matrica!$A$10,AB54=Matrica!$E$3),Matrica!$E$10,IF(AND(AA54=Matrica!$A$10,AB54=Matrica!$H$3),Matrica!$H$10,IF(AND(AA54=Matrica!$A$11,AB54=Matrica!$B$3),Matrica!$B$11,IF(AND(AA54=Matrica!$A$11,AB54=Matrica!$E$3),Matrica!$E$11,IF(AND(AA54=Matrica!$A$11,AB54=Matrica!$H$3),Matrica!$H$11,IF(AND(AA54=Matrica!$A$12,AB54=Matrica!$B$3),Matrica!$B$12,IF(AND(AA54=Matrica!$A$12,AB54=Matrica!$E$3),Matrica!$E$12,IF(AND(AA54=Matrica!$A$12,AB54=Matrica!$H$3),Matrica!$H$12,IF(AND(AA54=Matrica!$A$13,AB54=Matrica!$B$3),Matrica!$B$13,IF(AND(AA54=Matrica!$A$13,AB54=Matrica!$E$3),Matrica!$E$13,IF(AND(AA54=Matrica!$A$13,AB54=Matrica!$H$3),Matrica!$H$13,IF(AND(AA54=Matrica!$A$14,AB54=Matrica!$B$3),Matrica!$B$14,IF(AND(AA54=Matrica!$A$14,AB54=Matrica!$E$3),Matrica!$E$14,IF(AND(AA54=Matrica!$A$14,AB54=Matrica!$H$3),Matrica!$H$14,IF(AND(AA54=Matrica!$A$15,AB54=Matrica!$B$3),Matrica!$B$15,IF(AND(AA54=Matrica!$A$15,AB54=Matrica!$E$3),Matrica!$E$15,IF(AND(AA54=Matrica!$A$15,AB54=Matrica!$H$3),Matrica!$H$15,IF(AND(AA54=Matrica!$A$16,AB54=Matrica!$B$3),Matrica!$B$16,IF(AND(AA54=Matrica!$A$16,AB54=Matrica!$E$3),Matrica!$E$16,IF(AND(AA54=Matrica!$A$16,AB54=Matrica!$H$3),Matrica!$H$16,"")))))))))))))))))))))))))))))))))))))))</f>
        <v>2.76</v>
      </c>
      <c r="Z54" s="36">
        <f>IF(AND(AA54=Matrica!$A$4,AB54=Matrica!$B$3),Matrica!$D$4,IF(AND(AA54=Matrica!$A$4,AB54=Matrica!$E$3),Matrica!$G$4,IF(AND(AA54=Matrica!$A$4,AB54=Matrica!$H$3),Matrica!$J$4,IF(AND(AA54=Matrica!$A$5,AB54=Matrica!$B$3),Matrica!$D$5,IF(AND(AA54=Matrica!$A$5,AB54=Matrica!$E$3),Matrica!$G$5,IF(AND(AA54=Matrica!$A$5,AB54=Matrica!$H$3),Matrica!$J$5,IF(AND(AA54=Matrica!$A$6,AB54=Matrica!$B$3),Matrica!$D$6,IF(AND(AA54=Matrica!$A$6,AB54=Matrica!$E$3),Matrica!$G$6,IF(AND(AA54=Matrica!$A$6,AB54=Matrica!$H$3),Matrica!$J$6,IF(AND(AA54=Matrica!$A$7,AB54=Matrica!$B$3),Matrica!$D$7,IF(AND(AA54=Matrica!$A$7,AB54=Matrica!$E$3),Matrica!$G$7,IF(AND(AA54=Matrica!$A$7,AB54=Matrica!$H$3),Matrica!$J$7,IF(AND(AA54=Matrica!$A$8,AB54=Matrica!$B$3),Matrica!$D$8,IF(AND(AA54=Matrica!$A$8,AB54=Matrica!$E$3),Matrica!$G$8,IF(AND(AA54=Matrica!$A$8,AB54=Matrica!$H$3),Matrica!$J$8,IF(AND(AA54=Matrica!$A$9,AB54=Matrica!$B$3),Matrica!$D$9,IF(AND(AA54=Matrica!$A$9,AB54=Matrica!$E$3),Matrica!$G$9,IF(AND(AA54=Matrica!$A$9,AB54=Matrica!$H$3),Matrica!$J$9,IF(AND(AA54=Matrica!$A$10,AB54=Matrica!$B$3),Matrica!$D$10,IF(AND(AA54=Matrica!$A$10,AB54=Matrica!$E$3),Matrica!$G$10,IF(AND(AA54=Matrica!$A$10,AB54=Matrica!$H$3),Matrica!$J$10,IF(AND(AA54=Matrica!$A$11,AB54=Matrica!$B$3),Matrica!$D$11,IF(AND(AA54=Matrica!$A$11,AB54=Matrica!$E$3),Matrica!$G$11,IF(AND(AA54=Matrica!$A$11,AB54=Matrica!$H$3),Matrica!$J$11,IF(AND(AA54=Matrica!$A$12,AB54=Matrica!$B$3),Matrica!$D$12,IF(AND(AA54=Matrica!$A$12,AB54=Matrica!$E$3),Matrica!$G$12,IF(AND(AA54=Matrica!$A$12,AB54=Matrica!$H$3),Matrica!$J$12,IF(AND(AA54=Matrica!$A$13,AB54=Matrica!$B$3),Matrica!$D$13,IF(AND(AA54=Matrica!$A$13,AB54=Matrica!$E$3),Matrica!$G$13,IF(AND(AA54=Matrica!$A$13,AB54=Matrica!$H$3),Matrica!$J$13,IF(AND(AA54=Matrica!$A$14,AB54=Matrica!$B$3),Matrica!$D$14,IF(AND(AA54=Matrica!$A$14,AB54=Matrica!$E$3),Matrica!$G$14,IF(AND(AA54=Matrica!$A$14,AB54=Matrica!$H$3),Matrica!$J$14,IF(AND(AA54=Matrica!$A$15,AB54=Matrica!$B$3),Matrica!$D$15,IF(AND(AA54=Matrica!$A$15,AB54=Matrica!$E$3),Matrica!$G$15,IF(AND(AA54=Matrica!$A$15,AB54=Matrica!$H$3),Matrica!$J$15,IF(AND(AA54=Matrica!$A$16,AB54=Matrica!$B$3),Matrica!$D$16,IF(AND(AA54=Matrica!$A$16,AB54=Matrica!$E$3),Matrica!$G$16,IF(AND(AA54=Matrica!$A$16,AB54=Matrica!$H$3),Matrica!$J$16,"")))))))))))))))))))))))))))))))))))))))</f>
        <v>2.84</v>
      </c>
      <c r="AA54" s="171" t="s">
        <v>11</v>
      </c>
      <c r="AB54" s="171">
        <v>3</v>
      </c>
      <c r="AC54" s="172">
        <v>2.81</v>
      </c>
      <c r="AD54" s="173" t="str">
        <f t="shared" si="20"/>
        <v>ISTI</v>
      </c>
      <c r="AE54" s="173">
        <f t="shared" si="17"/>
        <v>0</v>
      </c>
      <c r="AF54" s="173">
        <f t="shared" si="18"/>
        <v>3.5714285714286542E-3</v>
      </c>
      <c r="AG54" s="174">
        <v>1.69</v>
      </c>
      <c r="AH54" s="181">
        <f>AC53/((P53-P54)/P54+1)</f>
        <v>3.0934543010752682</v>
      </c>
      <c r="AI54" s="175">
        <f t="shared" si="9"/>
        <v>40163.273800000003</v>
      </c>
      <c r="AJ54" s="175">
        <f t="shared" si="10"/>
        <v>0.20492322226026705</v>
      </c>
      <c r="AK54" s="176" t="s">
        <v>10</v>
      </c>
      <c r="AL54" s="176">
        <v>2</v>
      </c>
      <c r="AM54" s="176">
        <v>3.19</v>
      </c>
      <c r="AN54" s="177">
        <f t="shared" si="21"/>
        <v>45594.606199999995</v>
      </c>
      <c r="AO54" s="177">
        <f t="shared" si="19"/>
        <v>13.75576693203211</v>
      </c>
      <c r="AP54" s="175">
        <f t="shared" si="11"/>
        <v>67875.932721999998</v>
      </c>
      <c r="AQ54" s="177">
        <f t="shared" si="12"/>
        <v>77054.884477999993</v>
      </c>
      <c r="AR54" s="178">
        <f t="shared" si="13"/>
        <v>-9178.9517559999949</v>
      </c>
    </row>
    <row r="55" spans="3:44" ht="80.099999999999994" customHeight="1">
      <c r="C55" s="45" t="s">
        <v>197</v>
      </c>
      <c r="D55" s="143" t="s">
        <v>75</v>
      </c>
      <c r="E55" s="167" t="s">
        <v>12</v>
      </c>
      <c r="F55" s="41" t="s">
        <v>137</v>
      </c>
      <c r="G55" s="36">
        <v>0.04</v>
      </c>
      <c r="H55" s="36"/>
      <c r="I55" s="36"/>
      <c r="J55" s="36">
        <v>13.65</v>
      </c>
      <c r="K55" s="36">
        <v>13.65</v>
      </c>
      <c r="L55" s="40">
        <f t="shared" si="22"/>
        <v>14.196</v>
      </c>
      <c r="M55" s="40">
        <f t="shared" si="23"/>
        <v>14.196</v>
      </c>
      <c r="N55" s="39">
        <v>2871.8</v>
      </c>
      <c r="O55" s="39">
        <f t="shared" si="24"/>
        <v>40768.072800000002</v>
      </c>
      <c r="P55" s="39">
        <f t="shared" si="25"/>
        <v>40768.072800000002</v>
      </c>
      <c r="Q55" s="39">
        <f t="shared" si="26"/>
        <v>14.47036143894085</v>
      </c>
      <c r="R55" s="39">
        <f t="shared" si="27"/>
        <v>14.47036143894085</v>
      </c>
      <c r="S55" s="39">
        <v>2.85</v>
      </c>
      <c r="T55" s="36" t="s">
        <v>11</v>
      </c>
      <c r="U55" s="36" t="s">
        <v>293</v>
      </c>
      <c r="V55" s="39">
        <v>2.85</v>
      </c>
      <c r="W55" s="36" t="s">
        <v>11</v>
      </c>
      <c r="X55" s="36" t="s">
        <v>293</v>
      </c>
      <c r="Y55" s="36">
        <f>IF(AND(AA55=Matrica!$A$4,AB55=Matrica!$B$3),Matrica!$B$4,IF(AND(AA55=Matrica!$A$4,AB55=Matrica!$E$3),Matrica!$E$4,IF(AND(AA55=Matrica!$A$4,AB55=Matrica!$H$3),Matrica!$H$4,IF(AND(AA55=Matrica!$A$5,AB55=Matrica!$B$3),Matrica!$B$5,IF(AND(AA55=Matrica!$A$5,AB55=Matrica!$E$3),Matrica!$E$5,IF(AND(AA55=Matrica!$A$5,AB55=Matrica!$H$3),Matrica!$H$5,IF(AND(AA55=Matrica!$A$6,AB55=Matrica!$B$3),Matrica!$B$6,IF(AND(AA55=Matrica!$A$6,AB55=Matrica!$E$3),Matrica!$E$6,IF(AND(AA55=Matrica!$A$6,AB55=Matrica!$H$3),Matrica!$H$6,IF(AND(AA55=Matrica!$A$7,AB55=Matrica!$B$3),Matrica!$B$7,IF(AND(AA55=Matrica!$A$7,AB55=Matrica!$E$3),Matrica!$E$7,IF(AND(AA55=Matrica!$A$7,AB55=Matrica!$H$3),Matrica!$H$7,IF(AND(AA55=Matrica!$A$8,AB55=Matrica!$B$3),Matrica!$B$8,IF(AND(AA55=Matrica!$A$8,AB55=Matrica!$E$3),Matrica!$E$8,IF(AND(AA55=Matrica!$A$8,AB55=Matrica!$H$3),Matrica!$H$8,IF(AND(AA55=Matrica!$A$9,AB55=Matrica!$B$3),Matrica!$B$9,IF(AND(AA55=Matrica!$A$9,AB55=Matrica!$E$3),Matrica!$E$9,IF(AND(AA55=Matrica!$A$9,AB55=Matrica!$H$3),Matrica!$H$9,IF(AND(AA55=Matrica!$A$10,AB55=Matrica!$B$3),Matrica!$B$10,IF(AND(AA55=Matrica!$A$10,AB55=Matrica!$E$3),Matrica!$E$10,IF(AND(AA55=Matrica!$A$10,AB55=Matrica!$H$3),Matrica!$H$10,IF(AND(AA55=Matrica!$A$11,AB55=Matrica!$B$3),Matrica!$B$11,IF(AND(AA55=Matrica!$A$11,AB55=Matrica!$E$3),Matrica!$E$11,IF(AND(AA55=Matrica!$A$11,AB55=Matrica!$H$3),Matrica!$H$11,IF(AND(AA55=Matrica!$A$12,AB55=Matrica!$B$3),Matrica!$B$12,IF(AND(AA55=Matrica!$A$12,AB55=Matrica!$E$3),Matrica!$E$12,IF(AND(AA55=Matrica!$A$12,AB55=Matrica!$H$3),Matrica!$H$12,IF(AND(AA55=Matrica!$A$13,AB55=Matrica!$B$3),Matrica!$B$13,IF(AND(AA55=Matrica!$A$13,AB55=Matrica!$E$3),Matrica!$E$13,IF(AND(AA55=Matrica!$A$13,AB55=Matrica!$H$3),Matrica!$H$13,IF(AND(AA55=Matrica!$A$14,AB55=Matrica!$B$3),Matrica!$B$14,IF(AND(AA55=Matrica!$A$14,AB55=Matrica!$E$3),Matrica!$E$14,IF(AND(AA55=Matrica!$A$14,AB55=Matrica!$H$3),Matrica!$H$14,IF(AND(AA55=Matrica!$A$15,AB55=Matrica!$B$3),Matrica!$B$15,IF(AND(AA55=Matrica!$A$15,AB55=Matrica!$E$3),Matrica!$E$15,IF(AND(AA55=Matrica!$A$15,AB55=Matrica!$H$3),Matrica!$H$15,IF(AND(AA55=Matrica!$A$16,AB55=Matrica!$B$3),Matrica!$B$16,IF(AND(AA55=Matrica!$A$16,AB55=Matrica!$E$3),Matrica!$E$16,IF(AND(AA55=Matrica!$A$16,AB55=Matrica!$H$3),Matrica!$H$16,"")))))))))))))))))))))))))))))))))))))))</f>
        <v>2.76</v>
      </c>
      <c r="Z55" s="36">
        <f>IF(AND(AA55=Matrica!$A$4,AB55=Matrica!$B$3),Matrica!$D$4,IF(AND(AA55=Matrica!$A$4,AB55=Matrica!$E$3),Matrica!$G$4,IF(AND(AA55=Matrica!$A$4,AB55=Matrica!$H$3),Matrica!$J$4,IF(AND(AA55=Matrica!$A$5,AB55=Matrica!$B$3),Matrica!$D$5,IF(AND(AA55=Matrica!$A$5,AB55=Matrica!$E$3),Matrica!$G$5,IF(AND(AA55=Matrica!$A$5,AB55=Matrica!$H$3),Matrica!$J$5,IF(AND(AA55=Matrica!$A$6,AB55=Matrica!$B$3),Matrica!$D$6,IF(AND(AA55=Matrica!$A$6,AB55=Matrica!$E$3),Matrica!$G$6,IF(AND(AA55=Matrica!$A$6,AB55=Matrica!$H$3),Matrica!$J$6,IF(AND(AA55=Matrica!$A$7,AB55=Matrica!$B$3),Matrica!$D$7,IF(AND(AA55=Matrica!$A$7,AB55=Matrica!$E$3),Matrica!$G$7,IF(AND(AA55=Matrica!$A$7,AB55=Matrica!$H$3),Matrica!$J$7,IF(AND(AA55=Matrica!$A$8,AB55=Matrica!$B$3),Matrica!$D$8,IF(AND(AA55=Matrica!$A$8,AB55=Matrica!$E$3),Matrica!$G$8,IF(AND(AA55=Matrica!$A$8,AB55=Matrica!$H$3),Matrica!$J$8,IF(AND(AA55=Matrica!$A$9,AB55=Matrica!$B$3),Matrica!$D$9,IF(AND(AA55=Matrica!$A$9,AB55=Matrica!$E$3),Matrica!$G$9,IF(AND(AA55=Matrica!$A$9,AB55=Matrica!$H$3),Matrica!$J$9,IF(AND(AA55=Matrica!$A$10,AB55=Matrica!$B$3),Matrica!$D$10,IF(AND(AA55=Matrica!$A$10,AB55=Matrica!$E$3),Matrica!$G$10,IF(AND(AA55=Matrica!$A$10,AB55=Matrica!$H$3),Matrica!$J$10,IF(AND(AA55=Matrica!$A$11,AB55=Matrica!$B$3),Matrica!$D$11,IF(AND(AA55=Matrica!$A$11,AB55=Matrica!$E$3),Matrica!$G$11,IF(AND(AA55=Matrica!$A$11,AB55=Matrica!$H$3),Matrica!$J$11,IF(AND(AA55=Matrica!$A$12,AB55=Matrica!$B$3),Matrica!$D$12,IF(AND(AA55=Matrica!$A$12,AB55=Matrica!$E$3),Matrica!$G$12,IF(AND(AA55=Matrica!$A$12,AB55=Matrica!$H$3),Matrica!$J$12,IF(AND(AA55=Matrica!$A$13,AB55=Matrica!$B$3),Matrica!$D$13,IF(AND(AA55=Matrica!$A$13,AB55=Matrica!$E$3),Matrica!$G$13,IF(AND(AA55=Matrica!$A$13,AB55=Matrica!$H$3),Matrica!$J$13,IF(AND(AA55=Matrica!$A$14,AB55=Matrica!$B$3),Matrica!$D$14,IF(AND(AA55=Matrica!$A$14,AB55=Matrica!$E$3),Matrica!$G$14,IF(AND(AA55=Matrica!$A$14,AB55=Matrica!$H$3),Matrica!$J$14,IF(AND(AA55=Matrica!$A$15,AB55=Matrica!$B$3),Matrica!$D$15,IF(AND(AA55=Matrica!$A$15,AB55=Matrica!$E$3),Matrica!$G$15,IF(AND(AA55=Matrica!$A$15,AB55=Matrica!$H$3),Matrica!$J$15,IF(AND(AA55=Matrica!$A$16,AB55=Matrica!$B$3),Matrica!$D$16,IF(AND(AA55=Matrica!$A$16,AB55=Matrica!$E$3),Matrica!$G$16,IF(AND(AA55=Matrica!$A$16,AB55=Matrica!$H$3),Matrica!$J$16,"")))))))))))))))))))))))))))))))))))))))</f>
        <v>2.84</v>
      </c>
      <c r="AA55" s="171" t="s">
        <v>11</v>
      </c>
      <c r="AB55" s="171">
        <v>3</v>
      </c>
      <c r="AC55" s="172">
        <v>2.81</v>
      </c>
      <c r="AD55" s="173" t="str">
        <f t="shared" si="20"/>
        <v>PAD</v>
      </c>
      <c r="AE55" s="173">
        <f t="shared" si="17"/>
        <v>-1.4035087719298258</v>
      </c>
      <c r="AF55" s="173">
        <f t="shared" si="18"/>
        <v>-1.4035087719298258E-2</v>
      </c>
      <c r="AG55" s="174">
        <v>51.05</v>
      </c>
      <c r="AH55" s="181">
        <f>AC54/((P54-P55)/P55+1)</f>
        <v>2.8581594634873326</v>
      </c>
      <c r="AI55" s="175">
        <f t="shared" si="9"/>
        <v>40163.273800000003</v>
      </c>
      <c r="AJ55" s="175">
        <f t="shared" si="10"/>
        <v>-1.4835113814847811</v>
      </c>
      <c r="AK55" s="176" t="s">
        <v>10</v>
      </c>
      <c r="AL55" s="176">
        <v>2</v>
      </c>
      <c r="AM55" s="176">
        <v>3.25</v>
      </c>
      <c r="AN55" s="177">
        <f t="shared" si="21"/>
        <v>46452.184999999998</v>
      </c>
      <c r="AO55" s="177">
        <f t="shared" si="19"/>
        <v>13.942558010738226</v>
      </c>
      <c r="AP55" s="175">
        <f t="shared" si="11"/>
        <v>2050335.1274900001</v>
      </c>
      <c r="AQ55" s="177">
        <f t="shared" si="12"/>
        <v>2371384.0442499998</v>
      </c>
      <c r="AR55" s="178">
        <f t="shared" si="13"/>
        <v>-321048.9167599997</v>
      </c>
    </row>
    <row r="56" spans="3:44" ht="80.099999999999994" customHeight="1">
      <c r="C56" s="45" t="s">
        <v>198</v>
      </c>
      <c r="D56" s="142" t="s">
        <v>77</v>
      </c>
      <c r="E56" s="167" t="s">
        <v>10</v>
      </c>
      <c r="F56" s="41" t="s">
        <v>137</v>
      </c>
      <c r="G56" s="36">
        <v>0.04</v>
      </c>
      <c r="H56" s="36"/>
      <c r="I56" s="36">
        <v>0.1</v>
      </c>
      <c r="J56" s="36">
        <v>17.32</v>
      </c>
      <c r="K56" s="36">
        <v>17.32</v>
      </c>
      <c r="L56" s="40">
        <f t="shared" si="22"/>
        <v>18.012799999999999</v>
      </c>
      <c r="M56" s="40">
        <f t="shared" si="23"/>
        <v>19.744799999999998</v>
      </c>
      <c r="N56" s="39">
        <v>2871.8</v>
      </c>
      <c r="O56" s="39">
        <f t="shared" si="24"/>
        <v>51729.159039999999</v>
      </c>
      <c r="P56" s="39">
        <f t="shared" si="25"/>
        <v>56703.11664</v>
      </c>
      <c r="Q56" s="39">
        <f t="shared" si="26"/>
        <v>18.360927481498571</v>
      </c>
      <c r="R56" s="39">
        <f t="shared" si="27"/>
        <v>20.126401277796511</v>
      </c>
      <c r="S56" s="39">
        <v>3.62</v>
      </c>
      <c r="T56" s="36" t="s">
        <v>9</v>
      </c>
      <c r="U56" s="36" t="s">
        <v>291</v>
      </c>
      <c r="V56" s="39">
        <v>3.97</v>
      </c>
      <c r="W56" s="36" t="s">
        <v>8</v>
      </c>
      <c r="X56" s="36" t="s">
        <v>292</v>
      </c>
      <c r="Y56" s="36">
        <f>IF(AND(AA56=Matrica!$A$4,AB56=Matrica!$B$3),Matrica!$B$4,IF(AND(AA56=Matrica!$A$4,AB56=Matrica!$E$3),Matrica!$E$4,IF(AND(AA56=Matrica!$A$4,AB56=Matrica!$H$3),Matrica!$H$4,IF(AND(AA56=Matrica!$A$5,AB56=Matrica!$B$3),Matrica!$B$5,IF(AND(AA56=Matrica!$A$5,AB56=Matrica!$E$3),Matrica!$E$5,IF(AND(AA56=Matrica!$A$5,AB56=Matrica!$H$3),Matrica!$H$5,IF(AND(AA56=Matrica!$A$6,AB56=Matrica!$B$3),Matrica!$B$6,IF(AND(AA56=Matrica!$A$6,AB56=Matrica!$E$3),Matrica!$E$6,IF(AND(AA56=Matrica!$A$6,AB56=Matrica!$H$3),Matrica!$H$6,IF(AND(AA56=Matrica!$A$7,AB56=Matrica!$B$3),Matrica!$B$7,IF(AND(AA56=Matrica!$A$7,AB56=Matrica!$E$3),Matrica!$E$7,IF(AND(AA56=Matrica!$A$7,AB56=Matrica!$H$3),Matrica!$H$7,IF(AND(AA56=Matrica!$A$8,AB56=Matrica!$B$3),Matrica!$B$8,IF(AND(AA56=Matrica!$A$8,AB56=Matrica!$E$3),Matrica!$E$8,IF(AND(AA56=Matrica!$A$8,AB56=Matrica!$H$3),Matrica!$H$8,IF(AND(AA56=Matrica!$A$9,AB56=Matrica!$B$3),Matrica!$B$9,IF(AND(AA56=Matrica!$A$9,AB56=Matrica!$E$3),Matrica!$E$9,IF(AND(AA56=Matrica!$A$9,AB56=Matrica!$H$3),Matrica!$H$9,IF(AND(AA56=Matrica!$A$10,AB56=Matrica!$B$3),Matrica!$B$10,IF(AND(AA56=Matrica!$A$10,AB56=Matrica!$E$3),Matrica!$E$10,IF(AND(AA56=Matrica!$A$10,AB56=Matrica!$H$3),Matrica!$H$10,IF(AND(AA56=Matrica!$A$11,AB56=Matrica!$B$3),Matrica!$B$11,IF(AND(AA56=Matrica!$A$11,AB56=Matrica!$E$3),Matrica!$E$11,IF(AND(AA56=Matrica!$A$11,AB56=Matrica!$H$3),Matrica!$H$11,IF(AND(AA56=Matrica!$A$12,AB56=Matrica!$B$3),Matrica!$B$12,IF(AND(AA56=Matrica!$A$12,AB56=Matrica!$E$3),Matrica!$E$12,IF(AND(AA56=Matrica!$A$12,AB56=Matrica!$H$3),Matrica!$H$12,IF(AND(AA56=Matrica!$A$13,AB56=Matrica!$B$3),Matrica!$B$13,IF(AND(AA56=Matrica!$A$13,AB56=Matrica!$E$3),Matrica!$E$13,IF(AND(AA56=Matrica!$A$13,AB56=Matrica!$H$3),Matrica!$H$13,IF(AND(AA56=Matrica!$A$14,AB56=Matrica!$B$3),Matrica!$B$14,IF(AND(AA56=Matrica!$A$14,AB56=Matrica!$E$3),Matrica!$E$14,IF(AND(AA56=Matrica!$A$14,AB56=Matrica!$H$3),Matrica!$H$14,IF(AND(AA56=Matrica!$A$15,AB56=Matrica!$B$3),Matrica!$B$15,IF(AND(AA56=Matrica!$A$15,AB56=Matrica!$E$3),Matrica!$E$15,IF(AND(AA56=Matrica!$A$15,AB56=Matrica!$H$3),Matrica!$H$15,IF(AND(AA56=Matrica!$A$16,AB56=Matrica!$B$3),Matrica!$B$16,IF(AND(AA56=Matrica!$A$16,AB56=Matrica!$E$3),Matrica!$E$16,IF(AND(AA56=Matrica!$A$16,AB56=Matrica!$H$3),Matrica!$H$16,"")))))))))))))))))))))))))))))))))))))))</f>
        <v>3.86</v>
      </c>
      <c r="Z56" s="36">
        <f>IF(AND(AA56=Matrica!$A$4,AB56=Matrica!$B$3),Matrica!$D$4,IF(AND(AA56=Matrica!$A$4,AB56=Matrica!$E$3),Matrica!$G$4,IF(AND(AA56=Matrica!$A$4,AB56=Matrica!$H$3),Matrica!$J$4,IF(AND(AA56=Matrica!$A$5,AB56=Matrica!$B$3),Matrica!$D$5,IF(AND(AA56=Matrica!$A$5,AB56=Matrica!$E$3),Matrica!$G$5,IF(AND(AA56=Matrica!$A$5,AB56=Matrica!$H$3),Matrica!$J$5,IF(AND(AA56=Matrica!$A$6,AB56=Matrica!$B$3),Matrica!$D$6,IF(AND(AA56=Matrica!$A$6,AB56=Matrica!$E$3),Matrica!$G$6,IF(AND(AA56=Matrica!$A$6,AB56=Matrica!$H$3),Matrica!$J$6,IF(AND(AA56=Matrica!$A$7,AB56=Matrica!$B$3),Matrica!$D$7,IF(AND(AA56=Matrica!$A$7,AB56=Matrica!$E$3),Matrica!$G$7,IF(AND(AA56=Matrica!$A$7,AB56=Matrica!$H$3),Matrica!$J$7,IF(AND(AA56=Matrica!$A$8,AB56=Matrica!$B$3),Matrica!$D$8,IF(AND(AA56=Matrica!$A$8,AB56=Matrica!$E$3),Matrica!$G$8,IF(AND(AA56=Matrica!$A$8,AB56=Matrica!$H$3),Matrica!$J$8,IF(AND(AA56=Matrica!$A$9,AB56=Matrica!$B$3),Matrica!$D$9,IF(AND(AA56=Matrica!$A$9,AB56=Matrica!$E$3),Matrica!$G$9,IF(AND(AA56=Matrica!$A$9,AB56=Matrica!$H$3),Matrica!$J$9,IF(AND(AA56=Matrica!$A$10,AB56=Matrica!$B$3),Matrica!$D$10,IF(AND(AA56=Matrica!$A$10,AB56=Matrica!$E$3),Matrica!$G$10,IF(AND(AA56=Matrica!$A$10,AB56=Matrica!$H$3),Matrica!$J$10,IF(AND(AA56=Matrica!$A$11,AB56=Matrica!$B$3),Matrica!$D$11,IF(AND(AA56=Matrica!$A$11,AB56=Matrica!$E$3),Matrica!$G$11,IF(AND(AA56=Matrica!$A$11,AB56=Matrica!$H$3),Matrica!$J$11,IF(AND(AA56=Matrica!$A$12,AB56=Matrica!$B$3),Matrica!$D$12,IF(AND(AA56=Matrica!$A$12,AB56=Matrica!$E$3),Matrica!$G$12,IF(AND(AA56=Matrica!$A$12,AB56=Matrica!$H$3),Matrica!$J$12,IF(AND(AA56=Matrica!$A$13,AB56=Matrica!$B$3),Matrica!$D$13,IF(AND(AA56=Matrica!$A$13,AB56=Matrica!$E$3),Matrica!$G$13,IF(AND(AA56=Matrica!$A$13,AB56=Matrica!$H$3),Matrica!$J$13,IF(AND(AA56=Matrica!$A$14,AB56=Matrica!$B$3),Matrica!$D$14,IF(AND(AA56=Matrica!$A$14,AB56=Matrica!$E$3),Matrica!$G$14,IF(AND(AA56=Matrica!$A$14,AB56=Matrica!$H$3),Matrica!$J$14,IF(AND(AA56=Matrica!$A$15,AB56=Matrica!$B$3),Matrica!$D$15,IF(AND(AA56=Matrica!$A$15,AB56=Matrica!$E$3),Matrica!$G$15,IF(AND(AA56=Matrica!$A$15,AB56=Matrica!$H$3),Matrica!$J$15,IF(AND(AA56=Matrica!$A$16,AB56=Matrica!$B$3),Matrica!$D$16,IF(AND(AA56=Matrica!$A$16,AB56=Matrica!$E$3),Matrica!$G$16,IF(AND(AA56=Matrica!$A$16,AB56=Matrica!$H$3),Matrica!$J$16,"")))))))))))))))))))))))))))))))))))))))</f>
        <v>4.12</v>
      </c>
      <c r="AA56" s="171" t="s">
        <v>8</v>
      </c>
      <c r="AB56" s="171">
        <v>1</v>
      </c>
      <c r="AC56" s="172">
        <v>4.07</v>
      </c>
      <c r="AD56" s="173" t="str">
        <f t="shared" si="20"/>
        <v>ISTI</v>
      </c>
      <c r="AE56" s="173">
        <f t="shared" si="17"/>
        <v>12.430939226519341</v>
      </c>
      <c r="AF56" s="173">
        <f t="shared" si="18"/>
        <v>2.5188916876574329E-2</v>
      </c>
      <c r="AG56" s="174">
        <v>41.83</v>
      </c>
      <c r="AH56" s="136"/>
      <c r="AI56" s="175">
        <f t="shared" si="9"/>
        <v>58172.428599999999</v>
      </c>
      <c r="AJ56" s="175">
        <f t="shared" si="10"/>
        <v>2.5912366851516211</v>
      </c>
      <c r="AK56" s="176" t="s">
        <v>8</v>
      </c>
      <c r="AL56" s="176">
        <v>3</v>
      </c>
      <c r="AM56" s="176">
        <v>4.53</v>
      </c>
      <c r="AN56" s="177">
        <f t="shared" si="21"/>
        <v>64747.199400000005</v>
      </c>
      <c r="AO56" s="177">
        <f t="shared" si="19"/>
        <v>14.186315032859188</v>
      </c>
      <c r="AP56" s="175">
        <f t="shared" si="11"/>
        <v>2433352.6883379999</v>
      </c>
      <c r="AQ56" s="177">
        <f t="shared" si="12"/>
        <v>2708375.350902</v>
      </c>
      <c r="AR56" s="178">
        <f t="shared" si="13"/>
        <v>-275022.66256400011</v>
      </c>
    </row>
    <row r="57" spans="3:44" ht="80.099999999999994" customHeight="1">
      <c r="C57" s="45" t="s">
        <v>199</v>
      </c>
      <c r="D57" s="142" t="s">
        <v>77</v>
      </c>
      <c r="E57" s="167" t="s">
        <v>11</v>
      </c>
      <c r="F57" s="41" t="s">
        <v>137</v>
      </c>
      <c r="G57" s="36">
        <v>0.04</v>
      </c>
      <c r="H57" s="36"/>
      <c r="I57" s="36">
        <v>0.1</v>
      </c>
      <c r="J57" s="36">
        <v>14.88</v>
      </c>
      <c r="K57" s="36">
        <v>14.88</v>
      </c>
      <c r="L57" s="40">
        <f t="shared" si="22"/>
        <v>15.475200000000001</v>
      </c>
      <c r="M57" s="40">
        <f t="shared" si="23"/>
        <v>16.963200000000001</v>
      </c>
      <c r="N57" s="39">
        <v>2871.8</v>
      </c>
      <c r="O57" s="39">
        <f t="shared" si="24"/>
        <v>44441.679360000009</v>
      </c>
      <c r="P57" s="39">
        <f t="shared" si="25"/>
        <v>48714.917760000004</v>
      </c>
      <c r="Q57" s="39">
        <f t="shared" si="26"/>
        <v>15.774284118054204</v>
      </c>
      <c r="R57" s="39">
        <f t="shared" si="27"/>
        <v>17.291042206328644</v>
      </c>
      <c r="S57" s="39">
        <v>3.11</v>
      </c>
      <c r="T57" s="36" t="s">
        <v>10</v>
      </c>
      <c r="U57" s="36" t="s">
        <v>292</v>
      </c>
      <c r="V57" s="39">
        <v>3.41</v>
      </c>
      <c r="W57" s="36" t="s">
        <v>9</v>
      </c>
      <c r="X57" s="36" t="s">
        <v>292</v>
      </c>
      <c r="Y57" s="36">
        <f>IF(AND(AA57=Matrica!$A$4,AB57=Matrica!$B$3),Matrica!$B$4,IF(AND(AA57=Matrica!$A$4,AB57=Matrica!$E$3),Matrica!$E$4,IF(AND(AA57=Matrica!$A$4,AB57=Matrica!$H$3),Matrica!$H$4,IF(AND(AA57=Matrica!$A$5,AB57=Matrica!$B$3),Matrica!$B$5,IF(AND(AA57=Matrica!$A$5,AB57=Matrica!$E$3),Matrica!$E$5,IF(AND(AA57=Matrica!$A$5,AB57=Matrica!$H$3),Matrica!$H$5,IF(AND(AA57=Matrica!$A$6,AB57=Matrica!$B$3),Matrica!$B$6,IF(AND(AA57=Matrica!$A$6,AB57=Matrica!$E$3),Matrica!$E$6,IF(AND(AA57=Matrica!$A$6,AB57=Matrica!$H$3),Matrica!$H$6,IF(AND(AA57=Matrica!$A$7,AB57=Matrica!$B$3),Matrica!$B$7,IF(AND(AA57=Matrica!$A$7,AB57=Matrica!$E$3),Matrica!$E$7,IF(AND(AA57=Matrica!$A$7,AB57=Matrica!$H$3),Matrica!$H$7,IF(AND(AA57=Matrica!$A$8,AB57=Matrica!$B$3),Matrica!$B$8,IF(AND(AA57=Matrica!$A$8,AB57=Matrica!$E$3),Matrica!$E$8,IF(AND(AA57=Matrica!$A$8,AB57=Matrica!$H$3),Matrica!$H$8,IF(AND(AA57=Matrica!$A$9,AB57=Matrica!$B$3),Matrica!$B$9,IF(AND(AA57=Matrica!$A$9,AB57=Matrica!$E$3),Matrica!$E$9,IF(AND(AA57=Matrica!$A$9,AB57=Matrica!$H$3),Matrica!$H$9,IF(AND(AA57=Matrica!$A$10,AB57=Matrica!$B$3),Matrica!$B$10,IF(AND(AA57=Matrica!$A$10,AB57=Matrica!$E$3),Matrica!$E$10,IF(AND(AA57=Matrica!$A$10,AB57=Matrica!$H$3),Matrica!$H$10,IF(AND(AA57=Matrica!$A$11,AB57=Matrica!$B$3),Matrica!$B$11,IF(AND(AA57=Matrica!$A$11,AB57=Matrica!$E$3),Matrica!$E$11,IF(AND(AA57=Matrica!$A$11,AB57=Matrica!$H$3),Matrica!$H$11,IF(AND(AA57=Matrica!$A$12,AB57=Matrica!$B$3),Matrica!$B$12,IF(AND(AA57=Matrica!$A$12,AB57=Matrica!$E$3),Matrica!$E$12,IF(AND(AA57=Matrica!$A$12,AB57=Matrica!$H$3),Matrica!$H$12,IF(AND(AA57=Matrica!$A$13,AB57=Matrica!$B$3),Matrica!$B$13,IF(AND(AA57=Matrica!$A$13,AB57=Matrica!$E$3),Matrica!$E$13,IF(AND(AA57=Matrica!$A$13,AB57=Matrica!$H$3),Matrica!$H$13,IF(AND(AA57=Matrica!$A$14,AB57=Matrica!$B$3),Matrica!$B$14,IF(AND(AA57=Matrica!$A$14,AB57=Matrica!$E$3),Matrica!$E$14,IF(AND(AA57=Matrica!$A$14,AB57=Matrica!$H$3),Matrica!$H$14,IF(AND(AA57=Matrica!$A$15,AB57=Matrica!$B$3),Matrica!$B$15,IF(AND(AA57=Matrica!$A$15,AB57=Matrica!$E$3),Matrica!$E$15,IF(AND(AA57=Matrica!$A$15,AB57=Matrica!$H$3),Matrica!$H$15,IF(AND(AA57=Matrica!$A$16,AB57=Matrica!$B$3),Matrica!$B$16,IF(AND(AA57=Matrica!$A$16,AB57=Matrica!$E$3),Matrica!$E$16,IF(AND(AA57=Matrica!$A$16,AB57=Matrica!$H$3),Matrica!$H$16,"")))))))))))))))))))))))))))))))))))))))</f>
        <v>3.34</v>
      </c>
      <c r="Z57" s="36">
        <f>IF(AND(AA57=Matrica!$A$4,AB57=Matrica!$B$3),Matrica!$D$4,IF(AND(AA57=Matrica!$A$4,AB57=Matrica!$E$3),Matrica!$G$4,IF(AND(AA57=Matrica!$A$4,AB57=Matrica!$H$3),Matrica!$J$4,IF(AND(AA57=Matrica!$A$5,AB57=Matrica!$B$3),Matrica!$D$5,IF(AND(AA57=Matrica!$A$5,AB57=Matrica!$E$3),Matrica!$G$5,IF(AND(AA57=Matrica!$A$5,AB57=Matrica!$H$3),Matrica!$J$5,IF(AND(AA57=Matrica!$A$6,AB57=Matrica!$B$3),Matrica!$D$6,IF(AND(AA57=Matrica!$A$6,AB57=Matrica!$E$3),Matrica!$G$6,IF(AND(AA57=Matrica!$A$6,AB57=Matrica!$H$3),Matrica!$J$6,IF(AND(AA57=Matrica!$A$7,AB57=Matrica!$B$3),Matrica!$D$7,IF(AND(AA57=Matrica!$A$7,AB57=Matrica!$E$3),Matrica!$G$7,IF(AND(AA57=Matrica!$A$7,AB57=Matrica!$H$3),Matrica!$J$7,IF(AND(AA57=Matrica!$A$8,AB57=Matrica!$B$3),Matrica!$D$8,IF(AND(AA57=Matrica!$A$8,AB57=Matrica!$E$3),Matrica!$G$8,IF(AND(AA57=Matrica!$A$8,AB57=Matrica!$H$3),Matrica!$J$8,IF(AND(AA57=Matrica!$A$9,AB57=Matrica!$B$3),Matrica!$D$9,IF(AND(AA57=Matrica!$A$9,AB57=Matrica!$E$3),Matrica!$G$9,IF(AND(AA57=Matrica!$A$9,AB57=Matrica!$H$3),Matrica!$J$9,IF(AND(AA57=Matrica!$A$10,AB57=Matrica!$B$3),Matrica!$D$10,IF(AND(AA57=Matrica!$A$10,AB57=Matrica!$E$3),Matrica!$G$10,IF(AND(AA57=Matrica!$A$10,AB57=Matrica!$H$3),Matrica!$J$10,IF(AND(AA57=Matrica!$A$11,AB57=Matrica!$B$3),Matrica!$D$11,IF(AND(AA57=Matrica!$A$11,AB57=Matrica!$E$3),Matrica!$G$11,IF(AND(AA57=Matrica!$A$11,AB57=Matrica!$H$3),Matrica!$J$11,IF(AND(AA57=Matrica!$A$12,AB57=Matrica!$B$3),Matrica!$D$12,IF(AND(AA57=Matrica!$A$12,AB57=Matrica!$E$3),Matrica!$G$12,IF(AND(AA57=Matrica!$A$12,AB57=Matrica!$H$3),Matrica!$J$12,IF(AND(AA57=Matrica!$A$13,AB57=Matrica!$B$3),Matrica!$D$13,IF(AND(AA57=Matrica!$A$13,AB57=Matrica!$E$3),Matrica!$G$13,IF(AND(AA57=Matrica!$A$13,AB57=Matrica!$H$3),Matrica!$J$13,IF(AND(AA57=Matrica!$A$14,AB57=Matrica!$B$3),Matrica!$D$14,IF(AND(AA57=Matrica!$A$14,AB57=Matrica!$E$3),Matrica!$G$14,IF(AND(AA57=Matrica!$A$14,AB57=Matrica!$H$3),Matrica!$J$14,IF(AND(AA57=Matrica!$A$15,AB57=Matrica!$B$3),Matrica!$D$15,IF(AND(AA57=Matrica!$A$15,AB57=Matrica!$E$3),Matrica!$G$15,IF(AND(AA57=Matrica!$A$15,AB57=Matrica!$H$3),Matrica!$J$15,IF(AND(AA57=Matrica!$A$16,AB57=Matrica!$B$3),Matrica!$D$16,IF(AND(AA57=Matrica!$A$16,AB57=Matrica!$E$3),Matrica!$G$16,IF(AND(AA57=Matrica!$A$16,AB57=Matrica!$H$3),Matrica!$J$16,"")))))))))))))))))))))))))))))))))))))))</f>
        <v>3.45</v>
      </c>
      <c r="AA57" s="171" t="s">
        <v>10</v>
      </c>
      <c r="AB57" s="171">
        <v>3</v>
      </c>
      <c r="AC57" s="172">
        <v>3.45</v>
      </c>
      <c r="AD57" s="173" t="str">
        <f t="shared" si="20"/>
        <v>ISTI</v>
      </c>
      <c r="AE57" s="173">
        <f t="shared" si="17"/>
        <v>10.932475884244383</v>
      </c>
      <c r="AF57" s="173">
        <f t="shared" si="18"/>
        <v>1.1730205278592386E-2</v>
      </c>
      <c r="AG57" s="174">
        <v>11.53</v>
      </c>
      <c r="AH57" s="181">
        <f>AC56/((P56-P57)/P57+1)</f>
        <v>3.4966281755196311</v>
      </c>
      <c r="AI57" s="175">
        <f t="shared" si="9"/>
        <v>49310.781000000003</v>
      </c>
      <c r="AJ57" s="175">
        <f t="shared" si="10"/>
        <v>1.2231638015599122</v>
      </c>
      <c r="AK57" s="176" t="s">
        <v>9</v>
      </c>
      <c r="AL57" s="176">
        <v>3</v>
      </c>
      <c r="AM57" s="176">
        <v>3.89</v>
      </c>
      <c r="AN57" s="177">
        <f t="shared" si="21"/>
        <v>55599.692199999998</v>
      </c>
      <c r="AO57" s="177">
        <f t="shared" si="19"/>
        <v>14.132784692193635</v>
      </c>
      <c r="AP57" s="175">
        <f t="shared" si="11"/>
        <v>568553.30492999998</v>
      </c>
      <c r="AQ57" s="177">
        <f t="shared" si="12"/>
        <v>641064.45106599992</v>
      </c>
      <c r="AR57" s="178">
        <f t="shared" si="13"/>
        <v>-72511.146135999938</v>
      </c>
    </row>
    <row r="58" spans="3:44" ht="80.099999999999994" customHeight="1">
      <c r="C58" s="45" t="s">
        <v>200</v>
      </c>
      <c r="D58" s="142" t="s">
        <v>77</v>
      </c>
      <c r="E58" s="167" t="s">
        <v>12</v>
      </c>
      <c r="F58" s="41" t="s">
        <v>137</v>
      </c>
      <c r="G58" s="36">
        <v>0.04</v>
      </c>
      <c r="H58" s="36"/>
      <c r="I58" s="36">
        <v>0.1</v>
      </c>
      <c r="J58" s="36">
        <v>13.65</v>
      </c>
      <c r="K58" s="36">
        <v>13.65</v>
      </c>
      <c r="L58" s="40">
        <f t="shared" si="22"/>
        <v>14.196</v>
      </c>
      <c r="M58" s="40">
        <f t="shared" si="23"/>
        <v>15.561</v>
      </c>
      <c r="N58" s="39">
        <v>2871.8</v>
      </c>
      <c r="O58" s="39">
        <f t="shared" si="24"/>
        <v>40768.072800000002</v>
      </c>
      <c r="P58" s="39">
        <f t="shared" si="25"/>
        <v>44688.0798</v>
      </c>
      <c r="Q58" s="39">
        <f t="shared" si="26"/>
        <v>14.47036143894085</v>
      </c>
      <c r="R58" s="39">
        <f t="shared" si="27"/>
        <v>15.861742346531315</v>
      </c>
      <c r="S58" s="39">
        <v>2.85</v>
      </c>
      <c r="T58" s="36" t="s">
        <v>11</v>
      </c>
      <c r="U58" s="36" t="s">
        <v>293</v>
      </c>
      <c r="V58" s="39">
        <v>3.13</v>
      </c>
      <c r="W58" s="36" t="s">
        <v>10</v>
      </c>
      <c r="X58" s="36" t="s">
        <v>291</v>
      </c>
      <c r="Y58" s="36">
        <f>IF(AND(AA58=Matrica!$A$4,AB58=Matrica!$B$3),Matrica!$B$4,IF(AND(AA58=Matrica!$A$4,AB58=Matrica!$E$3),Matrica!$E$4,IF(AND(AA58=Matrica!$A$4,AB58=Matrica!$H$3),Matrica!$H$4,IF(AND(AA58=Matrica!$A$5,AB58=Matrica!$B$3),Matrica!$B$5,IF(AND(AA58=Matrica!$A$5,AB58=Matrica!$E$3),Matrica!$E$5,IF(AND(AA58=Matrica!$A$5,AB58=Matrica!$H$3),Matrica!$H$5,IF(AND(AA58=Matrica!$A$6,AB58=Matrica!$B$3),Matrica!$B$6,IF(AND(AA58=Matrica!$A$6,AB58=Matrica!$E$3),Matrica!$E$6,IF(AND(AA58=Matrica!$A$6,AB58=Matrica!$H$3),Matrica!$H$6,IF(AND(AA58=Matrica!$A$7,AB58=Matrica!$B$3),Matrica!$B$7,IF(AND(AA58=Matrica!$A$7,AB58=Matrica!$E$3),Matrica!$E$7,IF(AND(AA58=Matrica!$A$7,AB58=Matrica!$H$3),Matrica!$H$7,IF(AND(AA58=Matrica!$A$8,AB58=Matrica!$B$3),Matrica!$B$8,IF(AND(AA58=Matrica!$A$8,AB58=Matrica!$E$3),Matrica!$E$8,IF(AND(AA58=Matrica!$A$8,AB58=Matrica!$H$3),Matrica!$H$8,IF(AND(AA58=Matrica!$A$9,AB58=Matrica!$B$3),Matrica!$B$9,IF(AND(AA58=Matrica!$A$9,AB58=Matrica!$E$3),Matrica!$E$9,IF(AND(AA58=Matrica!$A$9,AB58=Matrica!$H$3),Matrica!$H$9,IF(AND(AA58=Matrica!$A$10,AB58=Matrica!$B$3),Matrica!$B$10,IF(AND(AA58=Matrica!$A$10,AB58=Matrica!$E$3),Matrica!$E$10,IF(AND(AA58=Matrica!$A$10,AB58=Matrica!$H$3),Matrica!$H$10,IF(AND(AA58=Matrica!$A$11,AB58=Matrica!$B$3),Matrica!$B$11,IF(AND(AA58=Matrica!$A$11,AB58=Matrica!$E$3),Matrica!$E$11,IF(AND(AA58=Matrica!$A$11,AB58=Matrica!$H$3),Matrica!$H$11,IF(AND(AA58=Matrica!$A$12,AB58=Matrica!$B$3),Matrica!$B$12,IF(AND(AA58=Matrica!$A$12,AB58=Matrica!$E$3),Matrica!$E$12,IF(AND(AA58=Matrica!$A$12,AB58=Matrica!$H$3),Matrica!$H$12,IF(AND(AA58=Matrica!$A$13,AB58=Matrica!$B$3),Matrica!$B$13,IF(AND(AA58=Matrica!$A$13,AB58=Matrica!$E$3),Matrica!$E$13,IF(AND(AA58=Matrica!$A$13,AB58=Matrica!$H$3),Matrica!$H$13,IF(AND(AA58=Matrica!$A$14,AB58=Matrica!$B$3),Matrica!$B$14,IF(AND(AA58=Matrica!$A$14,AB58=Matrica!$E$3),Matrica!$E$14,IF(AND(AA58=Matrica!$A$14,AB58=Matrica!$H$3),Matrica!$H$14,IF(AND(AA58=Matrica!$A$15,AB58=Matrica!$B$3),Matrica!$B$15,IF(AND(AA58=Matrica!$A$15,AB58=Matrica!$E$3),Matrica!$E$15,IF(AND(AA58=Matrica!$A$15,AB58=Matrica!$H$3),Matrica!$H$15,IF(AND(AA58=Matrica!$A$16,AB58=Matrica!$B$3),Matrica!$B$16,IF(AND(AA58=Matrica!$A$16,AB58=Matrica!$E$3),Matrica!$E$16,IF(AND(AA58=Matrica!$A$16,AB58=Matrica!$H$3),Matrica!$H$16,"")))))))))))))))))))))))))))))))))))))))</f>
        <v>2.76</v>
      </c>
      <c r="Z58" s="36">
        <f>IF(AND(AA58=Matrica!$A$4,AB58=Matrica!$B$3),Matrica!$D$4,IF(AND(AA58=Matrica!$A$4,AB58=Matrica!$E$3),Matrica!$G$4,IF(AND(AA58=Matrica!$A$4,AB58=Matrica!$H$3),Matrica!$J$4,IF(AND(AA58=Matrica!$A$5,AB58=Matrica!$B$3),Matrica!$D$5,IF(AND(AA58=Matrica!$A$5,AB58=Matrica!$E$3),Matrica!$G$5,IF(AND(AA58=Matrica!$A$5,AB58=Matrica!$H$3),Matrica!$J$5,IF(AND(AA58=Matrica!$A$6,AB58=Matrica!$B$3),Matrica!$D$6,IF(AND(AA58=Matrica!$A$6,AB58=Matrica!$E$3),Matrica!$G$6,IF(AND(AA58=Matrica!$A$6,AB58=Matrica!$H$3),Matrica!$J$6,IF(AND(AA58=Matrica!$A$7,AB58=Matrica!$B$3),Matrica!$D$7,IF(AND(AA58=Matrica!$A$7,AB58=Matrica!$E$3),Matrica!$G$7,IF(AND(AA58=Matrica!$A$7,AB58=Matrica!$H$3),Matrica!$J$7,IF(AND(AA58=Matrica!$A$8,AB58=Matrica!$B$3),Matrica!$D$8,IF(AND(AA58=Matrica!$A$8,AB58=Matrica!$E$3),Matrica!$G$8,IF(AND(AA58=Matrica!$A$8,AB58=Matrica!$H$3),Matrica!$J$8,IF(AND(AA58=Matrica!$A$9,AB58=Matrica!$B$3),Matrica!$D$9,IF(AND(AA58=Matrica!$A$9,AB58=Matrica!$E$3),Matrica!$G$9,IF(AND(AA58=Matrica!$A$9,AB58=Matrica!$H$3),Matrica!$J$9,IF(AND(AA58=Matrica!$A$10,AB58=Matrica!$B$3),Matrica!$D$10,IF(AND(AA58=Matrica!$A$10,AB58=Matrica!$E$3),Matrica!$G$10,IF(AND(AA58=Matrica!$A$10,AB58=Matrica!$H$3),Matrica!$J$10,IF(AND(AA58=Matrica!$A$11,AB58=Matrica!$B$3),Matrica!$D$11,IF(AND(AA58=Matrica!$A$11,AB58=Matrica!$E$3),Matrica!$G$11,IF(AND(AA58=Matrica!$A$11,AB58=Matrica!$H$3),Matrica!$J$11,IF(AND(AA58=Matrica!$A$12,AB58=Matrica!$B$3),Matrica!$D$12,IF(AND(AA58=Matrica!$A$12,AB58=Matrica!$E$3),Matrica!$G$12,IF(AND(AA58=Matrica!$A$12,AB58=Matrica!$H$3),Matrica!$J$12,IF(AND(AA58=Matrica!$A$13,AB58=Matrica!$B$3),Matrica!$D$13,IF(AND(AA58=Matrica!$A$13,AB58=Matrica!$E$3),Matrica!$G$13,IF(AND(AA58=Matrica!$A$13,AB58=Matrica!$H$3),Matrica!$J$13,IF(AND(AA58=Matrica!$A$14,AB58=Matrica!$B$3),Matrica!$D$14,IF(AND(AA58=Matrica!$A$14,AB58=Matrica!$E$3),Matrica!$G$14,IF(AND(AA58=Matrica!$A$14,AB58=Matrica!$H$3),Matrica!$J$14,IF(AND(AA58=Matrica!$A$15,AB58=Matrica!$B$3),Matrica!$D$15,IF(AND(AA58=Matrica!$A$15,AB58=Matrica!$E$3),Matrica!$G$15,IF(AND(AA58=Matrica!$A$15,AB58=Matrica!$H$3),Matrica!$J$15,IF(AND(AA58=Matrica!$A$16,AB58=Matrica!$B$3),Matrica!$D$16,IF(AND(AA58=Matrica!$A$16,AB58=Matrica!$E$3),Matrica!$G$16,IF(AND(AA58=Matrica!$A$16,AB58=Matrica!$H$3),Matrica!$J$16,"")))))))))))))))))))))))))))))))))))))))</f>
        <v>2.84</v>
      </c>
      <c r="AA58" s="171" t="s">
        <v>11</v>
      </c>
      <c r="AB58" s="171">
        <v>3</v>
      </c>
      <c r="AC58" s="172">
        <v>2.84</v>
      </c>
      <c r="AD58" s="173" t="str">
        <f t="shared" si="20"/>
        <v>PAD</v>
      </c>
      <c r="AE58" s="173">
        <f t="shared" si="17"/>
        <v>-0.35087719298246423</v>
      </c>
      <c r="AF58" s="173">
        <f t="shared" si="18"/>
        <v>-9.2651757188498413E-2</v>
      </c>
      <c r="AG58" s="174">
        <v>5.65</v>
      </c>
      <c r="AH58" s="181">
        <f>AC57/((P57-P58)/P58+1)</f>
        <v>3.1648185483870965</v>
      </c>
      <c r="AI58" s="175">
        <f t="shared" si="9"/>
        <v>40592.063199999997</v>
      </c>
      <c r="AJ58" s="175">
        <f t="shared" si="10"/>
        <v>-9.1657923507377994</v>
      </c>
      <c r="AK58" s="176" t="s">
        <v>9</v>
      </c>
      <c r="AL58" s="176">
        <v>2</v>
      </c>
      <c r="AM58" s="176">
        <v>3.58</v>
      </c>
      <c r="AN58" s="177">
        <f t="shared" si="21"/>
        <v>51168.868399999999</v>
      </c>
      <c r="AO58" s="177">
        <f t="shared" si="19"/>
        <v>14.502275839562916</v>
      </c>
      <c r="AP58" s="175">
        <f t="shared" si="11"/>
        <v>229345.15708</v>
      </c>
      <c r="AQ58" s="177">
        <f t="shared" si="12"/>
        <v>289104.10646000004</v>
      </c>
      <c r="AR58" s="178">
        <f t="shared" si="13"/>
        <v>-59758.949380000035</v>
      </c>
    </row>
    <row r="59" spans="3:44" ht="80.099999999999994" customHeight="1">
      <c r="C59" s="45" t="s">
        <v>201</v>
      </c>
      <c r="D59" s="142" t="s">
        <v>77</v>
      </c>
      <c r="E59" s="167" t="s">
        <v>13</v>
      </c>
      <c r="F59" s="41" t="s">
        <v>137</v>
      </c>
      <c r="G59" s="36">
        <v>0.04</v>
      </c>
      <c r="H59" s="36"/>
      <c r="I59" s="36">
        <v>0.1</v>
      </c>
      <c r="J59" s="36">
        <v>13.42</v>
      </c>
      <c r="K59" s="36">
        <v>13.42</v>
      </c>
      <c r="L59" s="40">
        <f t="shared" si="22"/>
        <v>13.956799999999999</v>
      </c>
      <c r="M59" s="40">
        <f t="shared" si="23"/>
        <v>15.2988</v>
      </c>
      <c r="N59" s="39">
        <v>2871.8</v>
      </c>
      <c r="O59" s="39">
        <f t="shared" si="24"/>
        <v>40081.13824</v>
      </c>
      <c r="P59" s="39">
        <f t="shared" si="25"/>
        <v>43935.093840000001</v>
      </c>
      <c r="Q59" s="39">
        <f t="shared" si="26"/>
        <v>14.226538498944043</v>
      </c>
      <c r="R59" s="39">
        <f t="shared" si="27"/>
        <v>15.594474893073279</v>
      </c>
      <c r="S59" s="39">
        <v>2.8</v>
      </c>
      <c r="T59" s="36" t="s">
        <v>11</v>
      </c>
      <c r="U59" s="36" t="s">
        <v>293</v>
      </c>
      <c r="V59" s="39">
        <v>3.07</v>
      </c>
      <c r="W59" s="36" t="s">
        <v>10</v>
      </c>
      <c r="X59" s="36" t="s">
        <v>292</v>
      </c>
      <c r="Y59" s="36">
        <f>IF(AND(AA59=Matrica!$A$4,AB59=Matrica!$B$3),Matrica!$B$4,IF(AND(AA59=Matrica!$A$4,AB59=Matrica!$E$3),Matrica!$E$4,IF(AND(AA59=Matrica!$A$4,AB59=Matrica!$H$3),Matrica!$H$4,IF(AND(AA59=Matrica!$A$5,AB59=Matrica!$B$3),Matrica!$B$5,IF(AND(AA59=Matrica!$A$5,AB59=Matrica!$E$3),Matrica!$E$5,IF(AND(AA59=Matrica!$A$5,AB59=Matrica!$H$3),Matrica!$H$5,IF(AND(AA59=Matrica!$A$6,AB59=Matrica!$B$3),Matrica!$B$6,IF(AND(AA59=Matrica!$A$6,AB59=Matrica!$E$3),Matrica!$E$6,IF(AND(AA59=Matrica!$A$6,AB59=Matrica!$H$3),Matrica!$H$6,IF(AND(AA59=Matrica!$A$7,AB59=Matrica!$B$3),Matrica!$B$7,IF(AND(AA59=Matrica!$A$7,AB59=Matrica!$E$3),Matrica!$E$7,IF(AND(AA59=Matrica!$A$7,AB59=Matrica!$H$3),Matrica!$H$7,IF(AND(AA59=Matrica!$A$8,AB59=Matrica!$B$3),Matrica!$B$8,IF(AND(AA59=Matrica!$A$8,AB59=Matrica!$E$3),Matrica!$E$8,IF(AND(AA59=Matrica!$A$8,AB59=Matrica!$H$3),Matrica!$H$8,IF(AND(AA59=Matrica!$A$9,AB59=Matrica!$B$3),Matrica!$B$9,IF(AND(AA59=Matrica!$A$9,AB59=Matrica!$E$3),Matrica!$E$9,IF(AND(AA59=Matrica!$A$9,AB59=Matrica!$H$3),Matrica!$H$9,IF(AND(AA59=Matrica!$A$10,AB59=Matrica!$B$3),Matrica!$B$10,IF(AND(AA59=Matrica!$A$10,AB59=Matrica!$E$3),Matrica!$E$10,IF(AND(AA59=Matrica!$A$10,AB59=Matrica!$H$3),Matrica!$H$10,IF(AND(AA59=Matrica!$A$11,AB59=Matrica!$B$3),Matrica!$B$11,IF(AND(AA59=Matrica!$A$11,AB59=Matrica!$E$3),Matrica!$E$11,IF(AND(AA59=Matrica!$A$11,AB59=Matrica!$H$3),Matrica!$H$11,IF(AND(AA59=Matrica!$A$12,AB59=Matrica!$B$3),Matrica!$B$12,IF(AND(AA59=Matrica!$A$12,AB59=Matrica!$E$3),Matrica!$E$12,IF(AND(AA59=Matrica!$A$12,AB59=Matrica!$H$3),Matrica!$H$12,IF(AND(AA59=Matrica!$A$13,AB59=Matrica!$B$3),Matrica!$B$13,IF(AND(AA59=Matrica!$A$13,AB59=Matrica!$E$3),Matrica!$E$13,IF(AND(AA59=Matrica!$A$13,AB59=Matrica!$H$3),Matrica!$H$13,IF(AND(AA59=Matrica!$A$14,AB59=Matrica!$B$3),Matrica!$B$14,IF(AND(AA59=Matrica!$A$14,AB59=Matrica!$E$3),Matrica!$E$14,IF(AND(AA59=Matrica!$A$14,AB59=Matrica!$H$3),Matrica!$H$14,IF(AND(AA59=Matrica!$A$15,AB59=Matrica!$B$3),Matrica!$B$15,IF(AND(AA59=Matrica!$A$15,AB59=Matrica!$E$3),Matrica!$E$15,IF(AND(AA59=Matrica!$A$15,AB59=Matrica!$H$3),Matrica!$H$15,IF(AND(AA59=Matrica!$A$16,AB59=Matrica!$B$3),Matrica!$B$16,IF(AND(AA59=Matrica!$A$16,AB59=Matrica!$E$3),Matrica!$E$16,IF(AND(AA59=Matrica!$A$16,AB59=Matrica!$H$3),Matrica!$H$16,"")))))))))))))))))))))))))))))))))))))))</f>
        <v>2.76</v>
      </c>
      <c r="Z59" s="36">
        <f>IF(AND(AA59=Matrica!$A$4,AB59=Matrica!$B$3),Matrica!$D$4,IF(AND(AA59=Matrica!$A$4,AB59=Matrica!$E$3),Matrica!$G$4,IF(AND(AA59=Matrica!$A$4,AB59=Matrica!$H$3),Matrica!$J$4,IF(AND(AA59=Matrica!$A$5,AB59=Matrica!$B$3),Matrica!$D$5,IF(AND(AA59=Matrica!$A$5,AB59=Matrica!$E$3),Matrica!$G$5,IF(AND(AA59=Matrica!$A$5,AB59=Matrica!$H$3),Matrica!$J$5,IF(AND(AA59=Matrica!$A$6,AB59=Matrica!$B$3),Matrica!$D$6,IF(AND(AA59=Matrica!$A$6,AB59=Matrica!$E$3),Matrica!$G$6,IF(AND(AA59=Matrica!$A$6,AB59=Matrica!$H$3),Matrica!$J$6,IF(AND(AA59=Matrica!$A$7,AB59=Matrica!$B$3),Matrica!$D$7,IF(AND(AA59=Matrica!$A$7,AB59=Matrica!$E$3),Matrica!$G$7,IF(AND(AA59=Matrica!$A$7,AB59=Matrica!$H$3),Matrica!$J$7,IF(AND(AA59=Matrica!$A$8,AB59=Matrica!$B$3),Matrica!$D$8,IF(AND(AA59=Matrica!$A$8,AB59=Matrica!$E$3),Matrica!$G$8,IF(AND(AA59=Matrica!$A$8,AB59=Matrica!$H$3),Matrica!$J$8,IF(AND(AA59=Matrica!$A$9,AB59=Matrica!$B$3),Matrica!$D$9,IF(AND(AA59=Matrica!$A$9,AB59=Matrica!$E$3),Matrica!$G$9,IF(AND(AA59=Matrica!$A$9,AB59=Matrica!$H$3),Matrica!$J$9,IF(AND(AA59=Matrica!$A$10,AB59=Matrica!$B$3),Matrica!$D$10,IF(AND(AA59=Matrica!$A$10,AB59=Matrica!$E$3),Matrica!$G$10,IF(AND(AA59=Matrica!$A$10,AB59=Matrica!$H$3),Matrica!$J$10,IF(AND(AA59=Matrica!$A$11,AB59=Matrica!$B$3),Matrica!$D$11,IF(AND(AA59=Matrica!$A$11,AB59=Matrica!$E$3),Matrica!$G$11,IF(AND(AA59=Matrica!$A$11,AB59=Matrica!$H$3),Matrica!$J$11,IF(AND(AA59=Matrica!$A$12,AB59=Matrica!$B$3),Matrica!$D$12,IF(AND(AA59=Matrica!$A$12,AB59=Matrica!$E$3),Matrica!$G$12,IF(AND(AA59=Matrica!$A$12,AB59=Matrica!$H$3),Matrica!$J$12,IF(AND(AA59=Matrica!$A$13,AB59=Matrica!$B$3),Matrica!$D$13,IF(AND(AA59=Matrica!$A$13,AB59=Matrica!$E$3),Matrica!$G$13,IF(AND(AA59=Matrica!$A$13,AB59=Matrica!$H$3),Matrica!$J$13,IF(AND(AA59=Matrica!$A$14,AB59=Matrica!$B$3),Matrica!$D$14,IF(AND(AA59=Matrica!$A$14,AB59=Matrica!$E$3),Matrica!$G$14,IF(AND(AA59=Matrica!$A$14,AB59=Matrica!$H$3),Matrica!$J$14,IF(AND(AA59=Matrica!$A$15,AB59=Matrica!$B$3),Matrica!$D$15,IF(AND(AA59=Matrica!$A$15,AB59=Matrica!$E$3),Matrica!$G$15,IF(AND(AA59=Matrica!$A$15,AB59=Matrica!$H$3),Matrica!$J$15,IF(AND(AA59=Matrica!$A$16,AB59=Matrica!$B$3),Matrica!$D$16,IF(AND(AA59=Matrica!$A$16,AB59=Matrica!$E$3),Matrica!$G$16,IF(AND(AA59=Matrica!$A$16,AB59=Matrica!$H$3),Matrica!$J$16,"")))))))))))))))))))))))))))))))))))))))</f>
        <v>2.84</v>
      </c>
      <c r="AA59" s="171" t="s">
        <v>11</v>
      </c>
      <c r="AB59" s="171">
        <v>3</v>
      </c>
      <c r="AC59" s="172">
        <v>2.84</v>
      </c>
      <c r="AD59" s="173" t="str">
        <f t="shared" si="20"/>
        <v>ISTI</v>
      </c>
      <c r="AE59" s="173">
        <f t="shared" si="17"/>
        <v>1.4285714285714299</v>
      </c>
      <c r="AF59" s="173">
        <f t="shared" si="18"/>
        <v>-7.4918566775244291E-2</v>
      </c>
      <c r="AG59" s="174">
        <v>0.6</v>
      </c>
      <c r="AH59" s="181">
        <f>AC58/((P58-P59)/P59+1)</f>
        <v>2.7921465201465203</v>
      </c>
      <c r="AI59" s="175">
        <f t="shared" si="9"/>
        <v>40592.063199999997</v>
      </c>
      <c r="AJ59" s="175">
        <f t="shared" si="10"/>
        <v>-7.6090212807429891</v>
      </c>
      <c r="AK59" s="176" t="s">
        <v>9</v>
      </c>
      <c r="AL59" s="176">
        <v>1</v>
      </c>
      <c r="AM59" s="177">
        <v>3.5</v>
      </c>
      <c r="AN59" s="177">
        <f t="shared" si="21"/>
        <v>50025.43</v>
      </c>
      <c r="AO59" s="177">
        <f t="shared" si="19"/>
        <v>13.862121661056182</v>
      </c>
      <c r="AP59" s="175">
        <f t="shared" si="11"/>
        <v>24355.237919999996</v>
      </c>
      <c r="AQ59" s="177">
        <f t="shared" si="12"/>
        <v>30015.257999999998</v>
      </c>
      <c r="AR59" s="178">
        <f t="shared" si="13"/>
        <v>-5660.0200800000021</v>
      </c>
    </row>
    <row r="60" spans="3:44" ht="80.099999999999994" customHeight="1">
      <c r="C60" s="45" t="s">
        <v>202</v>
      </c>
      <c r="D60" s="142" t="s">
        <v>76</v>
      </c>
      <c r="E60" s="167" t="s">
        <v>10</v>
      </c>
      <c r="F60" s="41" t="s">
        <v>137</v>
      </c>
      <c r="G60" s="36"/>
      <c r="H60" s="36"/>
      <c r="I60" s="36">
        <v>0.1</v>
      </c>
      <c r="J60" s="36">
        <v>17.32</v>
      </c>
      <c r="K60" s="36">
        <v>17.32</v>
      </c>
      <c r="L60" s="40">
        <f t="shared" si="22"/>
        <v>17.32</v>
      </c>
      <c r="M60" s="40">
        <f t="shared" si="23"/>
        <v>19.052</v>
      </c>
      <c r="N60" s="39">
        <v>2871.8</v>
      </c>
      <c r="O60" s="39">
        <f t="shared" si="24"/>
        <v>49739.576000000001</v>
      </c>
      <c r="P60" s="39">
        <f t="shared" si="25"/>
        <v>54713.533600000002</v>
      </c>
      <c r="Q60" s="39">
        <f t="shared" si="26"/>
        <v>17.654737962979397</v>
      </c>
      <c r="R60" s="39">
        <f t="shared" si="27"/>
        <v>19.420211759277336</v>
      </c>
      <c r="S60" s="39">
        <v>3.48</v>
      </c>
      <c r="T60" s="36" t="s">
        <v>9</v>
      </c>
      <c r="U60" s="36" t="s">
        <v>292</v>
      </c>
      <c r="V60" s="39">
        <v>3.83</v>
      </c>
      <c r="W60" s="36" t="s">
        <v>9</v>
      </c>
      <c r="X60" s="36" t="s">
        <v>291</v>
      </c>
      <c r="Y60" s="36">
        <f>IF(AND(AA60=Matrica!$A$4,AB60=Matrica!$B$3),Matrica!$B$4,IF(AND(AA60=Matrica!$A$4,AB60=Matrica!$E$3),Matrica!$E$4,IF(AND(AA60=Matrica!$A$4,AB60=Matrica!$H$3),Matrica!$H$4,IF(AND(AA60=Matrica!$A$5,AB60=Matrica!$B$3),Matrica!$B$5,IF(AND(AA60=Matrica!$A$5,AB60=Matrica!$E$3),Matrica!$E$5,IF(AND(AA60=Matrica!$A$5,AB60=Matrica!$H$3),Matrica!$H$5,IF(AND(AA60=Matrica!$A$6,AB60=Matrica!$B$3),Matrica!$B$6,IF(AND(AA60=Matrica!$A$6,AB60=Matrica!$E$3),Matrica!$E$6,IF(AND(AA60=Matrica!$A$6,AB60=Matrica!$H$3),Matrica!$H$6,IF(AND(AA60=Matrica!$A$7,AB60=Matrica!$B$3),Matrica!$B$7,IF(AND(AA60=Matrica!$A$7,AB60=Matrica!$E$3),Matrica!$E$7,IF(AND(AA60=Matrica!$A$7,AB60=Matrica!$H$3),Matrica!$H$7,IF(AND(AA60=Matrica!$A$8,AB60=Matrica!$B$3),Matrica!$B$8,IF(AND(AA60=Matrica!$A$8,AB60=Matrica!$E$3),Matrica!$E$8,IF(AND(AA60=Matrica!$A$8,AB60=Matrica!$H$3),Matrica!$H$8,IF(AND(AA60=Matrica!$A$9,AB60=Matrica!$B$3),Matrica!$B$9,IF(AND(AA60=Matrica!$A$9,AB60=Matrica!$E$3),Matrica!$E$9,IF(AND(AA60=Matrica!$A$9,AB60=Matrica!$H$3),Matrica!$H$9,IF(AND(AA60=Matrica!$A$10,AB60=Matrica!$B$3),Matrica!$B$10,IF(AND(AA60=Matrica!$A$10,AB60=Matrica!$E$3),Matrica!$E$10,IF(AND(AA60=Matrica!$A$10,AB60=Matrica!$H$3),Matrica!$H$10,IF(AND(AA60=Matrica!$A$11,AB60=Matrica!$B$3),Matrica!$B$11,IF(AND(AA60=Matrica!$A$11,AB60=Matrica!$E$3),Matrica!$E$11,IF(AND(AA60=Matrica!$A$11,AB60=Matrica!$H$3),Matrica!$H$11,IF(AND(AA60=Matrica!$A$12,AB60=Matrica!$B$3),Matrica!$B$12,IF(AND(AA60=Matrica!$A$12,AB60=Matrica!$E$3),Matrica!$E$12,IF(AND(AA60=Matrica!$A$12,AB60=Matrica!$H$3),Matrica!$H$12,IF(AND(AA60=Matrica!$A$13,AB60=Matrica!$B$3),Matrica!$B$13,IF(AND(AA60=Matrica!$A$13,AB60=Matrica!$E$3),Matrica!$E$13,IF(AND(AA60=Matrica!$A$13,AB60=Matrica!$H$3),Matrica!$H$13,IF(AND(AA60=Matrica!$A$14,AB60=Matrica!$B$3),Matrica!$B$14,IF(AND(AA60=Matrica!$A$14,AB60=Matrica!$E$3),Matrica!$E$14,IF(AND(AA60=Matrica!$A$14,AB60=Matrica!$H$3),Matrica!$H$14,IF(AND(AA60=Matrica!$A$15,AB60=Matrica!$B$3),Matrica!$B$15,IF(AND(AA60=Matrica!$A$15,AB60=Matrica!$E$3),Matrica!$E$15,IF(AND(AA60=Matrica!$A$15,AB60=Matrica!$H$3),Matrica!$H$15,IF(AND(AA60=Matrica!$A$16,AB60=Matrica!$B$3),Matrica!$B$16,IF(AND(AA60=Matrica!$A$16,AB60=Matrica!$E$3),Matrica!$E$16,IF(AND(AA60=Matrica!$A$16,AB60=Matrica!$H$3),Matrica!$H$16,"")))))))))))))))))))))))))))))))))))))))</f>
        <v>3.84</v>
      </c>
      <c r="Z60" s="36">
        <f>IF(AND(AA60=Matrica!$A$4,AB60=Matrica!$B$3),Matrica!$D$4,IF(AND(AA60=Matrica!$A$4,AB60=Matrica!$E$3),Matrica!$G$4,IF(AND(AA60=Matrica!$A$4,AB60=Matrica!$H$3),Matrica!$J$4,IF(AND(AA60=Matrica!$A$5,AB60=Matrica!$B$3),Matrica!$D$5,IF(AND(AA60=Matrica!$A$5,AB60=Matrica!$E$3),Matrica!$G$5,IF(AND(AA60=Matrica!$A$5,AB60=Matrica!$H$3),Matrica!$J$5,IF(AND(AA60=Matrica!$A$6,AB60=Matrica!$B$3),Matrica!$D$6,IF(AND(AA60=Matrica!$A$6,AB60=Matrica!$E$3),Matrica!$G$6,IF(AND(AA60=Matrica!$A$6,AB60=Matrica!$H$3),Matrica!$J$6,IF(AND(AA60=Matrica!$A$7,AB60=Matrica!$B$3),Matrica!$D$7,IF(AND(AA60=Matrica!$A$7,AB60=Matrica!$E$3),Matrica!$G$7,IF(AND(AA60=Matrica!$A$7,AB60=Matrica!$H$3),Matrica!$J$7,IF(AND(AA60=Matrica!$A$8,AB60=Matrica!$B$3),Matrica!$D$8,IF(AND(AA60=Matrica!$A$8,AB60=Matrica!$E$3),Matrica!$G$8,IF(AND(AA60=Matrica!$A$8,AB60=Matrica!$H$3),Matrica!$J$8,IF(AND(AA60=Matrica!$A$9,AB60=Matrica!$B$3),Matrica!$D$9,IF(AND(AA60=Matrica!$A$9,AB60=Matrica!$E$3),Matrica!$G$9,IF(AND(AA60=Matrica!$A$9,AB60=Matrica!$H$3),Matrica!$J$9,IF(AND(AA60=Matrica!$A$10,AB60=Matrica!$B$3),Matrica!$D$10,IF(AND(AA60=Matrica!$A$10,AB60=Matrica!$E$3),Matrica!$G$10,IF(AND(AA60=Matrica!$A$10,AB60=Matrica!$H$3),Matrica!$J$10,IF(AND(AA60=Matrica!$A$11,AB60=Matrica!$B$3),Matrica!$D$11,IF(AND(AA60=Matrica!$A$11,AB60=Matrica!$E$3),Matrica!$G$11,IF(AND(AA60=Matrica!$A$11,AB60=Matrica!$H$3),Matrica!$J$11,IF(AND(AA60=Matrica!$A$12,AB60=Matrica!$B$3),Matrica!$D$12,IF(AND(AA60=Matrica!$A$12,AB60=Matrica!$E$3),Matrica!$G$12,IF(AND(AA60=Matrica!$A$12,AB60=Matrica!$H$3),Matrica!$J$12,IF(AND(AA60=Matrica!$A$13,AB60=Matrica!$B$3),Matrica!$D$13,IF(AND(AA60=Matrica!$A$13,AB60=Matrica!$E$3),Matrica!$G$13,IF(AND(AA60=Matrica!$A$13,AB60=Matrica!$H$3),Matrica!$J$13,IF(AND(AA60=Matrica!$A$14,AB60=Matrica!$B$3),Matrica!$D$14,IF(AND(AA60=Matrica!$A$14,AB60=Matrica!$E$3),Matrica!$G$14,IF(AND(AA60=Matrica!$A$14,AB60=Matrica!$H$3),Matrica!$J$14,IF(AND(AA60=Matrica!$A$15,AB60=Matrica!$B$3),Matrica!$D$15,IF(AND(AA60=Matrica!$A$15,AB60=Matrica!$E$3),Matrica!$G$15,IF(AND(AA60=Matrica!$A$15,AB60=Matrica!$H$3),Matrica!$J$15,IF(AND(AA60=Matrica!$A$16,AB60=Matrica!$B$3),Matrica!$D$16,IF(AND(AA60=Matrica!$A$16,AB60=Matrica!$E$3),Matrica!$G$16,IF(AND(AA60=Matrica!$A$16,AB60=Matrica!$H$3),Matrica!$J$16,"")))))))))))))))))))))))))))))))))))))))</f>
        <v>3.96</v>
      </c>
      <c r="AA60" s="171" t="s">
        <v>9</v>
      </c>
      <c r="AB60" s="171">
        <v>3</v>
      </c>
      <c r="AC60" s="172">
        <v>3.96</v>
      </c>
      <c r="AD60" s="173" t="str">
        <f t="shared" si="20"/>
        <v>RAST</v>
      </c>
      <c r="AE60" s="173">
        <f t="shared" si="17"/>
        <v>13.793103448275861</v>
      </c>
      <c r="AF60" s="173">
        <f t="shared" si="18"/>
        <v>3.3942558746736261E-2</v>
      </c>
      <c r="AG60" s="174">
        <v>23.05</v>
      </c>
      <c r="AH60" s="136"/>
      <c r="AI60" s="175">
        <f t="shared" si="9"/>
        <v>56600.200799999999</v>
      </c>
      <c r="AJ60" s="175">
        <f t="shared" si="10"/>
        <v>3.4482642151995702</v>
      </c>
      <c r="AK60" s="176" t="s">
        <v>8</v>
      </c>
      <c r="AL60" s="176">
        <v>2</v>
      </c>
      <c r="AM60" s="176">
        <v>4.24</v>
      </c>
      <c r="AN60" s="177">
        <f t="shared" si="21"/>
        <v>60602.235200000003</v>
      </c>
      <c r="AO60" s="177">
        <f t="shared" si="19"/>
        <v>10.762787947587427</v>
      </c>
      <c r="AP60" s="175">
        <f t="shared" si="11"/>
        <v>1304634.6284400001</v>
      </c>
      <c r="AQ60" s="177">
        <f t="shared" si="12"/>
        <v>1396881.5213600001</v>
      </c>
      <c r="AR60" s="178">
        <f t="shared" si="13"/>
        <v>-92246.892920000013</v>
      </c>
    </row>
    <row r="61" spans="3:44" ht="80.099999999999994" customHeight="1">
      <c r="C61" s="45" t="s">
        <v>203</v>
      </c>
      <c r="D61" s="142" t="s">
        <v>76</v>
      </c>
      <c r="E61" s="167" t="s">
        <v>11</v>
      </c>
      <c r="F61" s="41" t="s">
        <v>137</v>
      </c>
      <c r="G61" s="36"/>
      <c r="H61" s="36"/>
      <c r="I61" s="36">
        <v>0.1</v>
      </c>
      <c r="J61" s="36">
        <v>14.88</v>
      </c>
      <c r="K61" s="36">
        <v>14.88</v>
      </c>
      <c r="L61" s="40">
        <f t="shared" si="22"/>
        <v>14.88</v>
      </c>
      <c r="M61" s="40">
        <f t="shared" si="23"/>
        <v>16.368000000000002</v>
      </c>
      <c r="N61" s="39">
        <v>2871.8</v>
      </c>
      <c r="O61" s="39">
        <f t="shared" si="24"/>
        <v>42732.384000000005</v>
      </c>
      <c r="P61" s="39">
        <f t="shared" si="25"/>
        <v>47005.622400000007</v>
      </c>
      <c r="Q61" s="39">
        <f t="shared" si="26"/>
        <v>15.167580882744426</v>
      </c>
      <c r="R61" s="39">
        <f t="shared" si="27"/>
        <v>16.684338971018867</v>
      </c>
      <c r="S61" s="39">
        <v>2.99</v>
      </c>
      <c r="T61" s="36" t="s">
        <v>10</v>
      </c>
      <c r="U61" s="36" t="s">
        <v>292</v>
      </c>
      <c r="V61" s="39">
        <v>3.29</v>
      </c>
      <c r="W61" s="36" t="s">
        <v>10</v>
      </c>
      <c r="X61" s="36" t="s">
        <v>291</v>
      </c>
      <c r="Y61" s="36">
        <f>IF(AND(AA61=Matrica!$A$4,AB61=Matrica!$B$3),Matrica!$B$4,IF(AND(AA61=Matrica!$A$4,AB61=Matrica!$E$3),Matrica!$E$4,IF(AND(AA61=Matrica!$A$4,AB61=Matrica!$H$3),Matrica!$H$4,IF(AND(AA61=Matrica!$A$5,AB61=Matrica!$B$3),Matrica!$B$5,IF(AND(AA61=Matrica!$A$5,AB61=Matrica!$E$3),Matrica!$E$5,IF(AND(AA61=Matrica!$A$5,AB61=Matrica!$H$3),Matrica!$H$5,IF(AND(AA61=Matrica!$A$6,AB61=Matrica!$B$3),Matrica!$B$6,IF(AND(AA61=Matrica!$A$6,AB61=Matrica!$E$3),Matrica!$E$6,IF(AND(AA61=Matrica!$A$6,AB61=Matrica!$H$3),Matrica!$H$6,IF(AND(AA61=Matrica!$A$7,AB61=Matrica!$B$3),Matrica!$B$7,IF(AND(AA61=Matrica!$A$7,AB61=Matrica!$E$3),Matrica!$E$7,IF(AND(AA61=Matrica!$A$7,AB61=Matrica!$H$3),Matrica!$H$7,IF(AND(AA61=Matrica!$A$8,AB61=Matrica!$B$3),Matrica!$B$8,IF(AND(AA61=Matrica!$A$8,AB61=Matrica!$E$3),Matrica!$E$8,IF(AND(AA61=Matrica!$A$8,AB61=Matrica!$H$3),Matrica!$H$8,IF(AND(AA61=Matrica!$A$9,AB61=Matrica!$B$3),Matrica!$B$9,IF(AND(AA61=Matrica!$A$9,AB61=Matrica!$E$3),Matrica!$E$9,IF(AND(AA61=Matrica!$A$9,AB61=Matrica!$H$3),Matrica!$H$9,IF(AND(AA61=Matrica!$A$10,AB61=Matrica!$B$3),Matrica!$B$10,IF(AND(AA61=Matrica!$A$10,AB61=Matrica!$E$3),Matrica!$E$10,IF(AND(AA61=Matrica!$A$10,AB61=Matrica!$H$3),Matrica!$H$10,IF(AND(AA61=Matrica!$A$11,AB61=Matrica!$B$3),Matrica!$B$11,IF(AND(AA61=Matrica!$A$11,AB61=Matrica!$E$3),Matrica!$E$11,IF(AND(AA61=Matrica!$A$11,AB61=Matrica!$H$3),Matrica!$H$11,IF(AND(AA61=Matrica!$A$12,AB61=Matrica!$B$3),Matrica!$B$12,IF(AND(AA61=Matrica!$A$12,AB61=Matrica!$E$3),Matrica!$E$12,IF(AND(AA61=Matrica!$A$12,AB61=Matrica!$H$3),Matrica!$H$12,IF(AND(AA61=Matrica!$A$13,AB61=Matrica!$B$3),Matrica!$B$13,IF(AND(AA61=Matrica!$A$13,AB61=Matrica!$E$3),Matrica!$E$13,IF(AND(AA61=Matrica!$A$13,AB61=Matrica!$H$3),Matrica!$H$13,IF(AND(AA61=Matrica!$A$14,AB61=Matrica!$B$3),Matrica!$B$14,IF(AND(AA61=Matrica!$A$14,AB61=Matrica!$E$3),Matrica!$E$14,IF(AND(AA61=Matrica!$A$14,AB61=Matrica!$H$3),Matrica!$H$14,IF(AND(AA61=Matrica!$A$15,AB61=Matrica!$B$3),Matrica!$B$15,IF(AND(AA61=Matrica!$A$15,AB61=Matrica!$E$3),Matrica!$E$15,IF(AND(AA61=Matrica!$A$15,AB61=Matrica!$H$3),Matrica!$H$15,IF(AND(AA61=Matrica!$A$16,AB61=Matrica!$B$3),Matrica!$B$16,IF(AND(AA61=Matrica!$A$16,AB61=Matrica!$E$3),Matrica!$E$16,IF(AND(AA61=Matrica!$A$16,AB61=Matrica!$H$3),Matrica!$H$16,"")))))))))))))))))))))))))))))))))))))))</f>
        <v>3.34</v>
      </c>
      <c r="Z61" s="36">
        <f>IF(AND(AA61=Matrica!$A$4,AB61=Matrica!$B$3),Matrica!$D$4,IF(AND(AA61=Matrica!$A$4,AB61=Matrica!$E$3),Matrica!$G$4,IF(AND(AA61=Matrica!$A$4,AB61=Matrica!$H$3),Matrica!$J$4,IF(AND(AA61=Matrica!$A$5,AB61=Matrica!$B$3),Matrica!$D$5,IF(AND(AA61=Matrica!$A$5,AB61=Matrica!$E$3),Matrica!$G$5,IF(AND(AA61=Matrica!$A$5,AB61=Matrica!$H$3),Matrica!$J$5,IF(AND(AA61=Matrica!$A$6,AB61=Matrica!$B$3),Matrica!$D$6,IF(AND(AA61=Matrica!$A$6,AB61=Matrica!$E$3),Matrica!$G$6,IF(AND(AA61=Matrica!$A$6,AB61=Matrica!$H$3),Matrica!$J$6,IF(AND(AA61=Matrica!$A$7,AB61=Matrica!$B$3),Matrica!$D$7,IF(AND(AA61=Matrica!$A$7,AB61=Matrica!$E$3),Matrica!$G$7,IF(AND(AA61=Matrica!$A$7,AB61=Matrica!$H$3),Matrica!$J$7,IF(AND(AA61=Matrica!$A$8,AB61=Matrica!$B$3),Matrica!$D$8,IF(AND(AA61=Matrica!$A$8,AB61=Matrica!$E$3),Matrica!$G$8,IF(AND(AA61=Matrica!$A$8,AB61=Matrica!$H$3),Matrica!$J$8,IF(AND(AA61=Matrica!$A$9,AB61=Matrica!$B$3),Matrica!$D$9,IF(AND(AA61=Matrica!$A$9,AB61=Matrica!$E$3),Matrica!$G$9,IF(AND(AA61=Matrica!$A$9,AB61=Matrica!$H$3),Matrica!$J$9,IF(AND(AA61=Matrica!$A$10,AB61=Matrica!$B$3),Matrica!$D$10,IF(AND(AA61=Matrica!$A$10,AB61=Matrica!$E$3),Matrica!$G$10,IF(AND(AA61=Matrica!$A$10,AB61=Matrica!$H$3),Matrica!$J$10,IF(AND(AA61=Matrica!$A$11,AB61=Matrica!$B$3),Matrica!$D$11,IF(AND(AA61=Matrica!$A$11,AB61=Matrica!$E$3),Matrica!$G$11,IF(AND(AA61=Matrica!$A$11,AB61=Matrica!$H$3),Matrica!$J$11,IF(AND(AA61=Matrica!$A$12,AB61=Matrica!$B$3),Matrica!$D$12,IF(AND(AA61=Matrica!$A$12,AB61=Matrica!$E$3),Matrica!$G$12,IF(AND(AA61=Matrica!$A$12,AB61=Matrica!$H$3),Matrica!$J$12,IF(AND(AA61=Matrica!$A$13,AB61=Matrica!$B$3),Matrica!$D$13,IF(AND(AA61=Matrica!$A$13,AB61=Matrica!$E$3),Matrica!$G$13,IF(AND(AA61=Matrica!$A$13,AB61=Matrica!$H$3),Matrica!$J$13,IF(AND(AA61=Matrica!$A$14,AB61=Matrica!$B$3),Matrica!$D$14,IF(AND(AA61=Matrica!$A$14,AB61=Matrica!$E$3),Matrica!$G$14,IF(AND(AA61=Matrica!$A$14,AB61=Matrica!$H$3),Matrica!$J$14,IF(AND(AA61=Matrica!$A$15,AB61=Matrica!$B$3),Matrica!$D$15,IF(AND(AA61=Matrica!$A$15,AB61=Matrica!$E$3),Matrica!$G$15,IF(AND(AA61=Matrica!$A$15,AB61=Matrica!$H$3),Matrica!$J$15,IF(AND(AA61=Matrica!$A$16,AB61=Matrica!$B$3),Matrica!$D$16,IF(AND(AA61=Matrica!$A$16,AB61=Matrica!$E$3),Matrica!$G$16,IF(AND(AA61=Matrica!$A$16,AB61=Matrica!$H$3),Matrica!$J$16,"")))))))))))))))))))))))))))))))))))))))</f>
        <v>3.45</v>
      </c>
      <c r="AA61" s="171" t="s">
        <v>10</v>
      </c>
      <c r="AB61" s="171">
        <v>3</v>
      </c>
      <c r="AC61" s="172">
        <v>3.34</v>
      </c>
      <c r="AD61" s="173" t="str">
        <f t="shared" si="20"/>
        <v>RAST</v>
      </c>
      <c r="AE61" s="173">
        <f t="shared" si="17"/>
        <v>11.705685618729083</v>
      </c>
      <c r="AF61" s="173">
        <f t="shared" si="18"/>
        <v>1.5197568389057697E-2</v>
      </c>
      <c r="AG61" s="174">
        <v>19.420000000000002</v>
      </c>
      <c r="AH61" s="181">
        <f>AC60/((P60-P61)/P61+1)</f>
        <v>3.4021247113163975</v>
      </c>
      <c r="AI61" s="175">
        <f t="shared" si="9"/>
        <v>47738.553199999995</v>
      </c>
      <c r="AJ61" s="175">
        <f t="shared" si="10"/>
        <v>1.5592407090433191</v>
      </c>
      <c r="AK61" s="176" t="s">
        <v>9</v>
      </c>
      <c r="AL61" s="176">
        <v>2</v>
      </c>
      <c r="AM61" s="176">
        <v>3.64</v>
      </c>
      <c r="AN61" s="177">
        <f t="shared" si="21"/>
        <v>52026.447200000002</v>
      </c>
      <c r="AO61" s="177">
        <f t="shared" si="19"/>
        <v>10.681328197879569</v>
      </c>
      <c r="AP61" s="175">
        <f t="shared" si="11"/>
        <v>927082.70314400003</v>
      </c>
      <c r="AQ61" s="177">
        <f t="shared" si="12"/>
        <v>1010353.6046240001</v>
      </c>
      <c r="AR61" s="178">
        <f t="shared" si="13"/>
        <v>-83270.901480000117</v>
      </c>
    </row>
    <row r="62" spans="3:44" ht="80.099999999999994" customHeight="1">
      <c r="C62" s="45" t="s">
        <v>204</v>
      </c>
      <c r="D62" s="142" t="s">
        <v>76</v>
      </c>
      <c r="E62" s="167" t="s">
        <v>12</v>
      </c>
      <c r="F62" s="41" t="s">
        <v>137</v>
      </c>
      <c r="G62" s="36"/>
      <c r="H62" s="36"/>
      <c r="I62" s="36">
        <v>0.1</v>
      </c>
      <c r="J62" s="36">
        <v>13.65</v>
      </c>
      <c r="K62" s="36">
        <v>13.65</v>
      </c>
      <c r="L62" s="40">
        <f t="shared" si="22"/>
        <v>13.65</v>
      </c>
      <c r="M62" s="40">
        <f t="shared" si="23"/>
        <v>15.015000000000001</v>
      </c>
      <c r="N62" s="39">
        <v>2871.8</v>
      </c>
      <c r="O62" s="39">
        <f t="shared" si="24"/>
        <v>39200.070000000007</v>
      </c>
      <c r="P62" s="39">
        <f t="shared" si="25"/>
        <v>43120.077000000005</v>
      </c>
      <c r="Q62" s="39">
        <f t="shared" si="26"/>
        <v>13.913809075904664</v>
      </c>
      <c r="R62" s="39">
        <f t="shared" si="27"/>
        <v>15.305189983495131</v>
      </c>
      <c r="S62" s="39">
        <v>2.74</v>
      </c>
      <c r="T62" s="36" t="s">
        <v>11</v>
      </c>
      <c r="U62" s="36" t="s">
        <v>291</v>
      </c>
      <c r="V62" s="39">
        <v>3.02</v>
      </c>
      <c r="W62" s="36" t="s">
        <v>10</v>
      </c>
      <c r="X62" s="36" t="s">
        <v>292</v>
      </c>
      <c r="Y62" s="36">
        <f>IF(AND(AA62=Matrica!$A$4,AB62=Matrica!$B$3),Matrica!$B$4,IF(AND(AA62=Matrica!$A$4,AB62=Matrica!$E$3),Matrica!$E$4,IF(AND(AA62=Matrica!$A$4,AB62=Matrica!$H$3),Matrica!$H$4,IF(AND(AA62=Matrica!$A$5,AB62=Matrica!$B$3),Matrica!$B$5,IF(AND(AA62=Matrica!$A$5,AB62=Matrica!$E$3),Matrica!$E$5,IF(AND(AA62=Matrica!$A$5,AB62=Matrica!$H$3),Matrica!$H$5,IF(AND(AA62=Matrica!$A$6,AB62=Matrica!$B$3),Matrica!$B$6,IF(AND(AA62=Matrica!$A$6,AB62=Matrica!$E$3),Matrica!$E$6,IF(AND(AA62=Matrica!$A$6,AB62=Matrica!$H$3),Matrica!$H$6,IF(AND(AA62=Matrica!$A$7,AB62=Matrica!$B$3),Matrica!$B$7,IF(AND(AA62=Matrica!$A$7,AB62=Matrica!$E$3),Matrica!$E$7,IF(AND(AA62=Matrica!$A$7,AB62=Matrica!$H$3),Matrica!$H$7,IF(AND(AA62=Matrica!$A$8,AB62=Matrica!$B$3),Matrica!$B$8,IF(AND(AA62=Matrica!$A$8,AB62=Matrica!$E$3),Matrica!$E$8,IF(AND(AA62=Matrica!$A$8,AB62=Matrica!$H$3),Matrica!$H$8,IF(AND(AA62=Matrica!$A$9,AB62=Matrica!$B$3),Matrica!$B$9,IF(AND(AA62=Matrica!$A$9,AB62=Matrica!$E$3),Matrica!$E$9,IF(AND(AA62=Matrica!$A$9,AB62=Matrica!$H$3),Matrica!$H$9,IF(AND(AA62=Matrica!$A$10,AB62=Matrica!$B$3),Matrica!$B$10,IF(AND(AA62=Matrica!$A$10,AB62=Matrica!$E$3),Matrica!$E$10,IF(AND(AA62=Matrica!$A$10,AB62=Matrica!$H$3),Matrica!$H$10,IF(AND(AA62=Matrica!$A$11,AB62=Matrica!$B$3),Matrica!$B$11,IF(AND(AA62=Matrica!$A$11,AB62=Matrica!$E$3),Matrica!$E$11,IF(AND(AA62=Matrica!$A$11,AB62=Matrica!$H$3),Matrica!$H$11,IF(AND(AA62=Matrica!$A$12,AB62=Matrica!$B$3),Matrica!$B$12,IF(AND(AA62=Matrica!$A$12,AB62=Matrica!$E$3),Matrica!$E$12,IF(AND(AA62=Matrica!$A$12,AB62=Matrica!$H$3),Matrica!$H$12,IF(AND(AA62=Matrica!$A$13,AB62=Matrica!$B$3),Matrica!$B$13,IF(AND(AA62=Matrica!$A$13,AB62=Matrica!$E$3),Matrica!$E$13,IF(AND(AA62=Matrica!$A$13,AB62=Matrica!$H$3),Matrica!$H$13,IF(AND(AA62=Matrica!$A$14,AB62=Matrica!$B$3),Matrica!$B$14,IF(AND(AA62=Matrica!$A$14,AB62=Matrica!$E$3),Matrica!$E$14,IF(AND(AA62=Matrica!$A$14,AB62=Matrica!$H$3),Matrica!$H$14,IF(AND(AA62=Matrica!$A$15,AB62=Matrica!$B$3),Matrica!$B$15,IF(AND(AA62=Matrica!$A$15,AB62=Matrica!$E$3),Matrica!$E$15,IF(AND(AA62=Matrica!$A$15,AB62=Matrica!$H$3),Matrica!$H$15,IF(AND(AA62=Matrica!$A$16,AB62=Matrica!$B$3),Matrica!$B$16,IF(AND(AA62=Matrica!$A$16,AB62=Matrica!$E$3),Matrica!$E$16,IF(AND(AA62=Matrica!$A$16,AB62=Matrica!$H$3),Matrica!$H$16,"")))))))))))))))))))))))))))))))))))))))</f>
        <v>2.76</v>
      </c>
      <c r="Z62" s="36">
        <f>IF(AND(AA62=Matrica!$A$4,AB62=Matrica!$B$3),Matrica!$D$4,IF(AND(AA62=Matrica!$A$4,AB62=Matrica!$E$3),Matrica!$G$4,IF(AND(AA62=Matrica!$A$4,AB62=Matrica!$H$3),Matrica!$J$4,IF(AND(AA62=Matrica!$A$5,AB62=Matrica!$B$3),Matrica!$D$5,IF(AND(AA62=Matrica!$A$5,AB62=Matrica!$E$3),Matrica!$G$5,IF(AND(AA62=Matrica!$A$5,AB62=Matrica!$H$3),Matrica!$J$5,IF(AND(AA62=Matrica!$A$6,AB62=Matrica!$B$3),Matrica!$D$6,IF(AND(AA62=Matrica!$A$6,AB62=Matrica!$E$3),Matrica!$G$6,IF(AND(AA62=Matrica!$A$6,AB62=Matrica!$H$3),Matrica!$J$6,IF(AND(AA62=Matrica!$A$7,AB62=Matrica!$B$3),Matrica!$D$7,IF(AND(AA62=Matrica!$A$7,AB62=Matrica!$E$3),Matrica!$G$7,IF(AND(AA62=Matrica!$A$7,AB62=Matrica!$H$3),Matrica!$J$7,IF(AND(AA62=Matrica!$A$8,AB62=Matrica!$B$3),Matrica!$D$8,IF(AND(AA62=Matrica!$A$8,AB62=Matrica!$E$3),Matrica!$G$8,IF(AND(AA62=Matrica!$A$8,AB62=Matrica!$H$3),Matrica!$J$8,IF(AND(AA62=Matrica!$A$9,AB62=Matrica!$B$3),Matrica!$D$9,IF(AND(AA62=Matrica!$A$9,AB62=Matrica!$E$3),Matrica!$G$9,IF(AND(AA62=Matrica!$A$9,AB62=Matrica!$H$3),Matrica!$J$9,IF(AND(AA62=Matrica!$A$10,AB62=Matrica!$B$3),Matrica!$D$10,IF(AND(AA62=Matrica!$A$10,AB62=Matrica!$E$3),Matrica!$G$10,IF(AND(AA62=Matrica!$A$10,AB62=Matrica!$H$3),Matrica!$J$10,IF(AND(AA62=Matrica!$A$11,AB62=Matrica!$B$3),Matrica!$D$11,IF(AND(AA62=Matrica!$A$11,AB62=Matrica!$E$3),Matrica!$G$11,IF(AND(AA62=Matrica!$A$11,AB62=Matrica!$H$3),Matrica!$J$11,IF(AND(AA62=Matrica!$A$12,AB62=Matrica!$B$3),Matrica!$D$12,IF(AND(AA62=Matrica!$A$12,AB62=Matrica!$E$3),Matrica!$G$12,IF(AND(AA62=Matrica!$A$12,AB62=Matrica!$H$3),Matrica!$J$12,IF(AND(AA62=Matrica!$A$13,AB62=Matrica!$B$3),Matrica!$D$13,IF(AND(AA62=Matrica!$A$13,AB62=Matrica!$E$3),Matrica!$G$13,IF(AND(AA62=Matrica!$A$13,AB62=Matrica!$H$3),Matrica!$J$13,IF(AND(AA62=Matrica!$A$14,AB62=Matrica!$B$3),Matrica!$D$14,IF(AND(AA62=Matrica!$A$14,AB62=Matrica!$E$3),Matrica!$G$14,IF(AND(AA62=Matrica!$A$14,AB62=Matrica!$H$3),Matrica!$J$14,IF(AND(AA62=Matrica!$A$15,AB62=Matrica!$B$3),Matrica!$D$15,IF(AND(AA62=Matrica!$A$15,AB62=Matrica!$E$3),Matrica!$G$15,IF(AND(AA62=Matrica!$A$15,AB62=Matrica!$H$3),Matrica!$J$15,IF(AND(AA62=Matrica!$A$16,AB62=Matrica!$B$3),Matrica!$D$16,IF(AND(AA62=Matrica!$A$16,AB62=Matrica!$E$3),Matrica!$G$16,IF(AND(AA62=Matrica!$A$16,AB62=Matrica!$H$3),Matrica!$J$16,"")))))))))))))))))))))))))))))))))))))))</f>
        <v>2.84</v>
      </c>
      <c r="AA62" s="171" t="s">
        <v>11</v>
      </c>
      <c r="AB62" s="171">
        <v>3</v>
      </c>
      <c r="AC62" s="172">
        <v>2.78</v>
      </c>
      <c r="AD62" s="173" t="str">
        <f t="shared" si="20"/>
        <v>ISTI</v>
      </c>
      <c r="AE62" s="173">
        <f t="shared" si="17"/>
        <v>1.4598540145985253</v>
      </c>
      <c r="AF62" s="173">
        <f t="shared" si="18"/>
        <v>-7.9470198675496762E-2</v>
      </c>
      <c r="AG62" s="174">
        <v>49.07</v>
      </c>
      <c r="AH62" s="181">
        <f>AC61/((P61-P62)/P62+1)</f>
        <v>3.0639112903225802</v>
      </c>
      <c r="AI62" s="175">
        <f t="shared" si="9"/>
        <v>39734.484399999994</v>
      </c>
      <c r="AJ62" s="175">
        <f t="shared" si="10"/>
        <v>-7.8515458124066235</v>
      </c>
      <c r="AK62" s="176" t="s">
        <v>9</v>
      </c>
      <c r="AL62" s="176">
        <v>2</v>
      </c>
      <c r="AM62" s="176">
        <v>3.62</v>
      </c>
      <c r="AN62" s="177">
        <f t="shared" si="21"/>
        <v>51740.587599999999</v>
      </c>
      <c r="AO62" s="177">
        <f t="shared" si="19"/>
        <v>19.991871999671961</v>
      </c>
      <c r="AP62" s="175">
        <f t="shared" si="11"/>
        <v>1949771.1495079997</v>
      </c>
      <c r="AQ62" s="177">
        <f t="shared" si="12"/>
        <v>2538910.6335319998</v>
      </c>
      <c r="AR62" s="178">
        <f t="shared" si="13"/>
        <v>-589139.48402400012</v>
      </c>
    </row>
    <row r="63" spans="3:44" ht="80.099999999999994" customHeight="1">
      <c r="C63" s="45" t="s">
        <v>205</v>
      </c>
      <c r="D63" s="142" t="s">
        <v>76</v>
      </c>
      <c r="E63" s="167" t="s">
        <v>13</v>
      </c>
      <c r="F63" s="41" t="s">
        <v>137</v>
      </c>
      <c r="G63" s="36"/>
      <c r="H63" s="36"/>
      <c r="I63" s="36">
        <v>0.1</v>
      </c>
      <c r="J63" s="36">
        <v>13.43</v>
      </c>
      <c r="K63" s="36">
        <v>13.42</v>
      </c>
      <c r="L63" s="40">
        <f t="shared" si="22"/>
        <v>13.43</v>
      </c>
      <c r="M63" s="40">
        <f t="shared" si="23"/>
        <v>14.762</v>
      </c>
      <c r="N63" s="39">
        <v>2871.8</v>
      </c>
      <c r="O63" s="39">
        <f t="shared" si="24"/>
        <v>38568.274000000005</v>
      </c>
      <c r="P63" s="39">
        <f t="shared" si="25"/>
        <v>42393.511600000005</v>
      </c>
      <c r="Q63" s="39">
        <f t="shared" si="26"/>
        <v>13.689557208014627</v>
      </c>
      <c r="R63" s="39">
        <f t="shared" si="27"/>
        <v>15.047300335421587</v>
      </c>
      <c r="S63" s="39">
        <v>2.7</v>
      </c>
      <c r="T63" s="36" t="s">
        <v>11</v>
      </c>
      <c r="U63" s="36" t="s">
        <v>291</v>
      </c>
      <c r="V63" s="39">
        <v>2.97</v>
      </c>
      <c r="W63" s="36" t="s">
        <v>10</v>
      </c>
      <c r="X63" s="36" t="s">
        <v>292</v>
      </c>
      <c r="Y63" s="36">
        <f>IF(AND(AA63=Matrica!$A$4,AB63=Matrica!$B$3),Matrica!$B$4,IF(AND(AA63=Matrica!$A$4,AB63=Matrica!$E$3),Matrica!$E$4,IF(AND(AA63=Matrica!$A$4,AB63=Matrica!$H$3),Matrica!$H$4,IF(AND(AA63=Matrica!$A$5,AB63=Matrica!$B$3),Matrica!$B$5,IF(AND(AA63=Matrica!$A$5,AB63=Matrica!$E$3),Matrica!$E$5,IF(AND(AA63=Matrica!$A$5,AB63=Matrica!$H$3),Matrica!$H$5,IF(AND(AA63=Matrica!$A$6,AB63=Matrica!$B$3),Matrica!$B$6,IF(AND(AA63=Matrica!$A$6,AB63=Matrica!$E$3),Matrica!$E$6,IF(AND(AA63=Matrica!$A$6,AB63=Matrica!$H$3),Matrica!$H$6,IF(AND(AA63=Matrica!$A$7,AB63=Matrica!$B$3),Matrica!$B$7,IF(AND(AA63=Matrica!$A$7,AB63=Matrica!$E$3),Matrica!$E$7,IF(AND(AA63=Matrica!$A$7,AB63=Matrica!$H$3),Matrica!$H$7,IF(AND(AA63=Matrica!$A$8,AB63=Matrica!$B$3),Matrica!$B$8,IF(AND(AA63=Matrica!$A$8,AB63=Matrica!$E$3),Matrica!$E$8,IF(AND(AA63=Matrica!$A$8,AB63=Matrica!$H$3),Matrica!$H$8,IF(AND(AA63=Matrica!$A$9,AB63=Matrica!$B$3),Matrica!$B$9,IF(AND(AA63=Matrica!$A$9,AB63=Matrica!$E$3),Matrica!$E$9,IF(AND(AA63=Matrica!$A$9,AB63=Matrica!$H$3),Matrica!$H$9,IF(AND(AA63=Matrica!$A$10,AB63=Matrica!$B$3),Matrica!$B$10,IF(AND(AA63=Matrica!$A$10,AB63=Matrica!$E$3),Matrica!$E$10,IF(AND(AA63=Matrica!$A$10,AB63=Matrica!$H$3),Matrica!$H$10,IF(AND(AA63=Matrica!$A$11,AB63=Matrica!$B$3),Matrica!$B$11,IF(AND(AA63=Matrica!$A$11,AB63=Matrica!$E$3),Matrica!$E$11,IF(AND(AA63=Matrica!$A$11,AB63=Matrica!$H$3),Matrica!$H$11,IF(AND(AA63=Matrica!$A$12,AB63=Matrica!$B$3),Matrica!$B$12,IF(AND(AA63=Matrica!$A$12,AB63=Matrica!$E$3),Matrica!$E$12,IF(AND(AA63=Matrica!$A$12,AB63=Matrica!$H$3),Matrica!$H$12,IF(AND(AA63=Matrica!$A$13,AB63=Matrica!$B$3),Matrica!$B$13,IF(AND(AA63=Matrica!$A$13,AB63=Matrica!$E$3),Matrica!$E$13,IF(AND(AA63=Matrica!$A$13,AB63=Matrica!$H$3),Matrica!$H$13,IF(AND(AA63=Matrica!$A$14,AB63=Matrica!$B$3),Matrica!$B$14,IF(AND(AA63=Matrica!$A$14,AB63=Matrica!$E$3),Matrica!$E$14,IF(AND(AA63=Matrica!$A$14,AB63=Matrica!$H$3),Matrica!$H$14,IF(AND(AA63=Matrica!$A$15,AB63=Matrica!$B$3),Matrica!$B$15,IF(AND(AA63=Matrica!$A$15,AB63=Matrica!$E$3),Matrica!$E$15,IF(AND(AA63=Matrica!$A$15,AB63=Matrica!$H$3),Matrica!$H$15,IF(AND(AA63=Matrica!$A$16,AB63=Matrica!$B$3),Matrica!$B$16,IF(AND(AA63=Matrica!$A$16,AB63=Matrica!$E$3),Matrica!$E$16,IF(AND(AA63=Matrica!$A$16,AB63=Matrica!$H$3),Matrica!$H$16,"")))))))))))))))))))))))))))))))))))))))</f>
        <v>2.4300000000000002</v>
      </c>
      <c r="Z63" s="36">
        <f>IF(AND(AA63=Matrica!$A$4,AB63=Matrica!$B$3),Matrica!$D$4,IF(AND(AA63=Matrica!$A$4,AB63=Matrica!$E$3),Matrica!$G$4,IF(AND(AA63=Matrica!$A$4,AB63=Matrica!$H$3),Matrica!$J$4,IF(AND(AA63=Matrica!$A$5,AB63=Matrica!$B$3),Matrica!$D$5,IF(AND(AA63=Matrica!$A$5,AB63=Matrica!$E$3),Matrica!$G$5,IF(AND(AA63=Matrica!$A$5,AB63=Matrica!$H$3),Matrica!$J$5,IF(AND(AA63=Matrica!$A$6,AB63=Matrica!$B$3),Matrica!$D$6,IF(AND(AA63=Matrica!$A$6,AB63=Matrica!$E$3),Matrica!$G$6,IF(AND(AA63=Matrica!$A$6,AB63=Matrica!$H$3),Matrica!$J$6,IF(AND(AA63=Matrica!$A$7,AB63=Matrica!$B$3),Matrica!$D$7,IF(AND(AA63=Matrica!$A$7,AB63=Matrica!$E$3),Matrica!$G$7,IF(AND(AA63=Matrica!$A$7,AB63=Matrica!$H$3),Matrica!$J$7,IF(AND(AA63=Matrica!$A$8,AB63=Matrica!$B$3),Matrica!$D$8,IF(AND(AA63=Matrica!$A$8,AB63=Matrica!$E$3),Matrica!$G$8,IF(AND(AA63=Matrica!$A$8,AB63=Matrica!$H$3),Matrica!$J$8,IF(AND(AA63=Matrica!$A$9,AB63=Matrica!$B$3),Matrica!$D$9,IF(AND(AA63=Matrica!$A$9,AB63=Matrica!$E$3),Matrica!$G$9,IF(AND(AA63=Matrica!$A$9,AB63=Matrica!$H$3),Matrica!$J$9,IF(AND(AA63=Matrica!$A$10,AB63=Matrica!$B$3),Matrica!$D$10,IF(AND(AA63=Matrica!$A$10,AB63=Matrica!$E$3),Matrica!$G$10,IF(AND(AA63=Matrica!$A$10,AB63=Matrica!$H$3),Matrica!$J$10,IF(AND(AA63=Matrica!$A$11,AB63=Matrica!$B$3),Matrica!$D$11,IF(AND(AA63=Matrica!$A$11,AB63=Matrica!$E$3),Matrica!$G$11,IF(AND(AA63=Matrica!$A$11,AB63=Matrica!$H$3),Matrica!$J$11,IF(AND(AA63=Matrica!$A$12,AB63=Matrica!$B$3),Matrica!$D$12,IF(AND(AA63=Matrica!$A$12,AB63=Matrica!$E$3),Matrica!$G$12,IF(AND(AA63=Matrica!$A$12,AB63=Matrica!$H$3),Matrica!$J$12,IF(AND(AA63=Matrica!$A$13,AB63=Matrica!$B$3),Matrica!$D$13,IF(AND(AA63=Matrica!$A$13,AB63=Matrica!$E$3),Matrica!$G$13,IF(AND(AA63=Matrica!$A$13,AB63=Matrica!$H$3),Matrica!$J$13,IF(AND(AA63=Matrica!$A$14,AB63=Matrica!$B$3),Matrica!$D$14,IF(AND(AA63=Matrica!$A$14,AB63=Matrica!$E$3),Matrica!$G$14,IF(AND(AA63=Matrica!$A$14,AB63=Matrica!$H$3),Matrica!$J$14,IF(AND(AA63=Matrica!$A$15,AB63=Matrica!$B$3),Matrica!$D$15,IF(AND(AA63=Matrica!$A$15,AB63=Matrica!$E$3),Matrica!$G$15,IF(AND(AA63=Matrica!$A$15,AB63=Matrica!$H$3),Matrica!$J$15,IF(AND(AA63=Matrica!$A$16,AB63=Matrica!$B$3),Matrica!$D$16,IF(AND(AA63=Matrica!$A$16,AB63=Matrica!$E$3),Matrica!$G$16,IF(AND(AA63=Matrica!$A$16,AB63=Matrica!$H$3),Matrica!$J$16,"")))))))))))))))))))))))))))))))))))))))</f>
        <v>2.58</v>
      </c>
      <c r="AA63" s="171" t="s">
        <v>11</v>
      </c>
      <c r="AB63" s="171">
        <v>1</v>
      </c>
      <c r="AC63" s="172">
        <v>2.78</v>
      </c>
      <c r="AD63" s="173" t="str">
        <f t="shared" si="20"/>
        <v>PAD</v>
      </c>
      <c r="AE63" s="173">
        <f t="shared" si="17"/>
        <v>2.962962962962949</v>
      </c>
      <c r="AF63" s="173">
        <f t="shared" si="18"/>
        <v>-6.3973063973064098E-2</v>
      </c>
      <c r="AG63" s="174">
        <v>14.77</v>
      </c>
      <c r="AH63" s="181">
        <f>AC62/((P62-P63)/P63+1)</f>
        <v>2.7331575091575093</v>
      </c>
      <c r="AI63" s="175">
        <f t="shared" si="9"/>
        <v>39734.484399999994</v>
      </c>
      <c r="AJ63" s="175">
        <f t="shared" si="10"/>
        <v>-6.2722503978651538</v>
      </c>
      <c r="AK63" s="176" t="s">
        <v>10</v>
      </c>
      <c r="AL63" s="176">
        <v>2</v>
      </c>
      <c r="AM63" s="176">
        <v>3.61</v>
      </c>
      <c r="AN63" s="177">
        <f t="shared" si="21"/>
        <v>51597.657799999994</v>
      </c>
      <c r="AO63" s="177">
        <f t="shared" si="19"/>
        <v>21.711214411405333</v>
      </c>
      <c r="AP63" s="175">
        <f t="shared" si="11"/>
        <v>586878.33458799985</v>
      </c>
      <c r="AQ63" s="177">
        <f t="shared" si="12"/>
        <v>762097.40570599993</v>
      </c>
      <c r="AR63" s="178">
        <f t="shared" si="13"/>
        <v>-175219.07111800008</v>
      </c>
    </row>
    <row r="64" spans="3:44" ht="80.099999999999994" customHeight="1">
      <c r="C64" s="45" t="s">
        <v>206</v>
      </c>
      <c r="D64" s="143" t="s">
        <v>67</v>
      </c>
      <c r="E64" s="167" t="s">
        <v>10</v>
      </c>
      <c r="F64" s="41" t="s">
        <v>137</v>
      </c>
      <c r="G64" s="36"/>
      <c r="H64" s="36"/>
      <c r="I64" s="36"/>
      <c r="J64" s="36">
        <v>17.32</v>
      </c>
      <c r="K64" s="36">
        <v>17.32</v>
      </c>
      <c r="L64" s="40">
        <f t="shared" si="22"/>
        <v>17.32</v>
      </c>
      <c r="M64" s="40">
        <f t="shared" si="23"/>
        <v>17.32</v>
      </c>
      <c r="N64" s="39">
        <v>2871.8</v>
      </c>
      <c r="O64" s="39">
        <f t="shared" si="24"/>
        <v>49739.576000000001</v>
      </c>
      <c r="P64" s="39">
        <f t="shared" si="25"/>
        <v>49739.576000000001</v>
      </c>
      <c r="Q64" s="39">
        <f t="shared" si="26"/>
        <v>17.654737962979397</v>
      </c>
      <c r="R64" s="39">
        <f t="shared" si="27"/>
        <v>17.654737962979397</v>
      </c>
      <c r="S64" s="39">
        <v>3.48</v>
      </c>
      <c r="T64" s="36" t="s">
        <v>9</v>
      </c>
      <c r="U64" s="36" t="s">
        <v>292</v>
      </c>
      <c r="V64" s="39">
        <v>3.48</v>
      </c>
      <c r="W64" s="36" t="s">
        <v>9</v>
      </c>
      <c r="X64" s="36" t="s">
        <v>292</v>
      </c>
      <c r="Y64" s="36">
        <f>IF(AND(AA64=Matrica!$A$4,AB64=Matrica!$B$3),Matrica!$B$4,IF(AND(AA64=Matrica!$A$4,AB64=Matrica!$E$3),Matrica!$E$4,IF(AND(AA64=Matrica!$A$4,AB64=Matrica!$H$3),Matrica!$H$4,IF(AND(AA64=Matrica!$A$5,AB64=Matrica!$B$3),Matrica!$B$5,IF(AND(AA64=Matrica!$A$5,AB64=Matrica!$E$3),Matrica!$E$5,IF(AND(AA64=Matrica!$A$5,AB64=Matrica!$H$3),Matrica!$H$5,IF(AND(AA64=Matrica!$A$6,AB64=Matrica!$B$3),Matrica!$B$6,IF(AND(AA64=Matrica!$A$6,AB64=Matrica!$E$3),Matrica!$E$6,IF(AND(AA64=Matrica!$A$6,AB64=Matrica!$H$3),Matrica!$H$6,IF(AND(AA64=Matrica!$A$7,AB64=Matrica!$B$3),Matrica!$B$7,IF(AND(AA64=Matrica!$A$7,AB64=Matrica!$E$3),Matrica!$E$7,IF(AND(AA64=Matrica!$A$7,AB64=Matrica!$H$3),Matrica!$H$7,IF(AND(AA64=Matrica!$A$8,AB64=Matrica!$B$3),Matrica!$B$8,IF(AND(AA64=Matrica!$A$8,AB64=Matrica!$E$3),Matrica!$E$8,IF(AND(AA64=Matrica!$A$8,AB64=Matrica!$H$3),Matrica!$H$8,IF(AND(AA64=Matrica!$A$9,AB64=Matrica!$B$3),Matrica!$B$9,IF(AND(AA64=Matrica!$A$9,AB64=Matrica!$E$3),Matrica!$E$9,IF(AND(AA64=Matrica!$A$9,AB64=Matrica!$H$3),Matrica!$H$9,IF(AND(AA64=Matrica!$A$10,AB64=Matrica!$B$3),Matrica!$B$10,IF(AND(AA64=Matrica!$A$10,AB64=Matrica!$E$3),Matrica!$E$10,IF(AND(AA64=Matrica!$A$10,AB64=Matrica!$H$3),Matrica!$H$10,IF(AND(AA64=Matrica!$A$11,AB64=Matrica!$B$3),Matrica!$B$11,IF(AND(AA64=Matrica!$A$11,AB64=Matrica!$E$3),Matrica!$E$11,IF(AND(AA64=Matrica!$A$11,AB64=Matrica!$H$3),Matrica!$H$11,IF(AND(AA64=Matrica!$A$12,AB64=Matrica!$B$3),Matrica!$B$12,IF(AND(AA64=Matrica!$A$12,AB64=Matrica!$E$3),Matrica!$E$12,IF(AND(AA64=Matrica!$A$12,AB64=Matrica!$H$3),Matrica!$H$12,IF(AND(AA64=Matrica!$A$13,AB64=Matrica!$B$3),Matrica!$B$13,IF(AND(AA64=Matrica!$A$13,AB64=Matrica!$E$3),Matrica!$E$13,IF(AND(AA64=Matrica!$A$13,AB64=Matrica!$H$3),Matrica!$H$13,IF(AND(AA64=Matrica!$A$14,AB64=Matrica!$B$3),Matrica!$B$14,IF(AND(AA64=Matrica!$A$14,AB64=Matrica!$E$3),Matrica!$E$14,IF(AND(AA64=Matrica!$A$14,AB64=Matrica!$H$3),Matrica!$H$14,IF(AND(AA64=Matrica!$A$15,AB64=Matrica!$B$3),Matrica!$B$15,IF(AND(AA64=Matrica!$A$15,AB64=Matrica!$E$3),Matrica!$E$15,IF(AND(AA64=Matrica!$A$15,AB64=Matrica!$H$3),Matrica!$H$15,IF(AND(AA64=Matrica!$A$16,AB64=Matrica!$B$3),Matrica!$B$16,IF(AND(AA64=Matrica!$A$16,AB64=Matrica!$E$3),Matrica!$E$16,IF(AND(AA64=Matrica!$A$16,AB64=Matrica!$H$3),Matrica!$H$16,"")))))))))))))))))))))))))))))))))))))))</f>
        <v>3.84</v>
      </c>
      <c r="Z64" s="36">
        <f>IF(AND(AA64=Matrica!$A$4,AB64=Matrica!$B$3),Matrica!$D$4,IF(AND(AA64=Matrica!$A$4,AB64=Matrica!$E$3),Matrica!$G$4,IF(AND(AA64=Matrica!$A$4,AB64=Matrica!$H$3),Matrica!$J$4,IF(AND(AA64=Matrica!$A$5,AB64=Matrica!$B$3),Matrica!$D$5,IF(AND(AA64=Matrica!$A$5,AB64=Matrica!$E$3),Matrica!$G$5,IF(AND(AA64=Matrica!$A$5,AB64=Matrica!$H$3),Matrica!$J$5,IF(AND(AA64=Matrica!$A$6,AB64=Matrica!$B$3),Matrica!$D$6,IF(AND(AA64=Matrica!$A$6,AB64=Matrica!$E$3),Matrica!$G$6,IF(AND(AA64=Matrica!$A$6,AB64=Matrica!$H$3),Matrica!$J$6,IF(AND(AA64=Matrica!$A$7,AB64=Matrica!$B$3),Matrica!$D$7,IF(AND(AA64=Matrica!$A$7,AB64=Matrica!$E$3),Matrica!$G$7,IF(AND(AA64=Matrica!$A$7,AB64=Matrica!$H$3),Matrica!$J$7,IF(AND(AA64=Matrica!$A$8,AB64=Matrica!$B$3),Matrica!$D$8,IF(AND(AA64=Matrica!$A$8,AB64=Matrica!$E$3),Matrica!$G$8,IF(AND(AA64=Matrica!$A$8,AB64=Matrica!$H$3),Matrica!$J$8,IF(AND(AA64=Matrica!$A$9,AB64=Matrica!$B$3),Matrica!$D$9,IF(AND(AA64=Matrica!$A$9,AB64=Matrica!$E$3),Matrica!$G$9,IF(AND(AA64=Matrica!$A$9,AB64=Matrica!$H$3),Matrica!$J$9,IF(AND(AA64=Matrica!$A$10,AB64=Matrica!$B$3),Matrica!$D$10,IF(AND(AA64=Matrica!$A$10,AB64=Matrica!$E$3),Matrica!$G$10,IF(AND(AA64=Matrica!$A$10,AB64=Matrica!$H$3),Matrica!$J$10,IF(AND(AA64=Matrica!$A$11,AB64=Matrica!$B$3),Matrica!$D$11,IF(AND(AA64=Matrica!$A$11,AB64=Matrica!$E$3),Matrica!$G$11,IF(AND(AA64=Matrica!$A$11,AB64=Matrica!$H$3),Matrica!$J$11,IF(AND(AA64=Matrica!$A$12,AB64=Matrica!$B$3),Matrica!$D$12,IF(AND(AA64=Matrica!$A$12,AB64=Matrica!$E$3),Matrica!$G$12,IF(AND(AA64=Matrica!$A$12,AB64=Matrica!$H$3),Matrica!$J$12,IF(AND(AA64=Matrica!$A$13,AB64=Matrica!$B$3),Matrica!$D$13,IF(AND(AA64=Matrica!$A$13,AB64=Matrica!$E$3),Matrica!$G$13,IF(AND(AA64=Matrica!$A$13,AB64=Matrica!$H$3),Matrica!$J$13,IF(AND(AA64=Matrica!$A$14,AB64=Matrica!$B$3),Matrica!$D$14,IF(AND(AA64=Matrica!$A$14,AB64=Matrica!$E$3),Matrica!$G$14,IF(AND(AA64=Matrica!$A$14,AB64=Matrica!$H$3),Matrica!$J$14,IF(AND(AA64=Matrica!$A$15,AB64=Matrica!$B$3),Matrica!$D$15,IF(AND(AA64=Matrica!$A$15,AB64=Matrica!$E$3),Matrica!$G$15,IF(AND(AA64=Matrica!$A$15,AB64=Matrica!$H$3),Matrica!$J$15,IF(AND(AA64=Matrica!$A$16,AB64=Matrica!$B$3),Matrica!$D$16,IF(AND(AA64=Matrica!$A$16,AB64=Matrica!$E$3),Matrica!$G$16,IF(AND(AA64=Matrica!$A$16,AB64=Matrica!$H$3),Matrica!$J$16,"")))))))))))))))))))))))))))))))))))))))</f>
        <v>3.96</v>
      </c>
      <c r="AA64" s="171" t="s">
        <v>9</v>
      </c>
      <c r="AB64" s="171">
        <v>3</v>
      </c>
      <c r="AC64" s="172">
        <v>3.9</v>
      </c>
      <c r="AD64" s="173" t="str">
        <f t="shared" si="20"/>
        <v>RAST</v>
      </c>
      <c r="AE64" s="173">
        <f t="shared" si="17"/>
        <v>12.068965517241377</v>
      </c>
      <c r="AF64" s="173">
        <f t="shared" si="18"/>
        <v>0.12068965517241377</v>
      </c>
      <c r="AG64" s="174">
        <v>46</v>
      </c>
      <c r="AH64" s="136"/>
      <c r="AI64" s="175">
        <f t="shared" si="9"/>
        <v>55742.621999999996</v>
      </c>
      <c r="AJ64" s="175">
        <f t="shared" si="10"/>
        <v>12.068952899799545</v>
      </c>
      <c r="AK64" s="176" t="s">
        <v>8</v>
      </c>
      <c r="AL64" s="176">
        <v>1</v>
      </c>
      <c r="AM64" s="176">
        <v>3.86</v>
      </c>
      <c r="AN64" s="177">
        <f t="shared" si="21"/>
        <v>55170.902799999996</v>
      </c>
      <c r="AO64" s="177">
        <f t="shared" si="19"/>
        <v>10.919527741852875</v>
      </c>
      <c r="AP64" s="175">
        <f t="shared" si="11"/>
        <v>2564160.6119999997</v>
      </c>
      <c r="AQ64" s="177">
        <f t="shared" si="12"/>
        <v>2537861.5288</v>
      </c>
      <c r="AR64" s="178">
        <f t="shared" si="13"/>
        <v>26299.083199999761</v>
      </c>
    </row>
    <row r="65" spans="3:44" ht="80.099999999999994" customHeight="1">
      <c r="C65" s="44" t="s">
        <v>68</v>
      </c>
      <c r="D65" s="143" t="s">
        <v>69</v>
      </c>
      <c r="E65" s="167" t="s">
        <v>10</v>
      </c>
      <c r="F65" s="41" t="s">
        <v>137</v>
      </c>
      <c r="G65" s="36">
        <v>0.04</v>
      </c>
      <c r="H65" s="36"/>
      <c r="I65" s="36"/>
      <c r="J65" s="36">
        <v>17.32</v>
      </c>
      <c r="K65" s="36">
        <v>17.32</v>
      </c>
      <c r="L65" s="40">
        <f t="shared" si="22"/>
        <v>18.012799999999999</v>
      </c>
      <c r="M65" s="40">
        <f t="shared" si="23"/>
        <v>18.012799999999999</v>
      </c>
      <c r="N65" s="39">
        <v>2871.8</v>
      </c>
      <c r="O65" s="39">
        <f t="shared" si="24"/>
        <v>51729.159039999999</v>
      </c>
      <c r="P65" s="39">
        <f t="shared" si="25"/>
        <v>51729.159039999999</v>
      </c>
      <c r="Q65" s="39">
        <f t="shared" si="26"/>
        <v>18.360927481498571</v>
      </c>
      <c r="R65" s="39">
        <f t="shared" si="27"/>
        <v>18.360927481498571</v>
      </c>
      <c r="S65" s="39">
        <v>3.62</v>
      </c>
      <c r="T65" s="36" t="s">
        <v>9</v>
      </c>
      <c r="U65" s="36" t="s">
        <v>291</v>
      </c>
      <c r="V65" s="39">
        <v>3.62</v>
      </c>
      <c r="W65" s="36" t="s">
        <v>9</v>
      </c>
      <c r="X65" s="36" t="s">
        <v>291</v>
      </c>
      <c r="Y65" s="36">
        <f>IF(AND(AA65=Matrica!$A$4,AB65=Matrica!$B$3),Matrica!$B$4,IF(AND(AA65=Matrica!$A$4,AB65=Matrica!$E$3),Matrica!$E$4,IF(AND(AA65=Matrica!$A$4,AB65=Matrica!$H$3),Matrica!$H$4,IF(AND(AA65=Matrica!$A$5,AB65=Matrica!$B$3),Matrica!$B$5,IF(AND(AA65=Matrica!$A$5,AB65=Matrica!$E$3),Matrica!$E$5,IF(AND(AA65=Matrica!$A$5,AB65=Matrica!$H$3),Matrica!$H$5,IF(AND(AA65=Matrica!$A$6,AB65=Matrica!$B$3),Matrica!$B$6,IF(AND(AA65=Matrica!$A$6,AB65=Matrica!$E$3),Matrica!$E$6,IF(AND(AA65=Matrica!$A$6,AB65=Matrica!$H$3),Matrica!$H$6,IF(AND(AA65=Matrica!$A$7,AB65=Matrica!$B$3),Matrica!$B$7,IF(AND(AA65=Matrica!$A$7,AB65=Matrica!$E$3),Matrica!$E$7,IF(AND(AA65=Matrica!$A$7,AB65=Matrica!$H$3),Matrica!$H$7,IF(AND(AA65=Matrica!$A$8,AB65=Matrica!$B$3),Matrica!$B$8,IF(AND(AA65=Matrica!$A$8,AB65=Matrica!$E$3),Matrica!$E$8,IF(AND(AA65=Matrica!$A$8,AB65=Matrica!$H$3),Matrica!$H$8,IF(AND(AA65=Matrica!$A$9,AB65=Matrica!$B$3),Matrica!$B$9,IF(AND(AA65=Matrica!$A$9,AB65=Matrica!$E$3),Matrica!$E$9,IF(AND(AA65=Matrica!$A$9,AB65=Matrica!$H$3),Matrica!$H$9,IF(AND(AA65=Matrica!$A$10,AB65=Matrica!$B$3),Matrica!$B$10,IF(AND(AA65=Matrica!$A$10,AB65=Matrica!$E$3),Matrica!$E$10,IF(AND(AA65=Matrica!$A$10,AB65=Matrica!$H$3),Matrica!$H$10,IF(AND(AA65=Matrica!$A$11,AB65=Matrica!$B$3),Matrica!$B$11,IF(AND(AA65=Matrica!$A$11,AB65=Matrica!$E$3),Matrica!$E$11,IF(AND(AA65=Matrica!$A$11,AB65=Matrica!$H$3),Matrica!$H$11,IF(AND(AA65=Matrica!$A$12,AB65=Matrica!$B$3),Matrica!$B$12,IF(AND(AA65=Matrica!$A$12,AB65=Matrica!$E$3),Matrica!$E$12,IF(AND(AA65=Matrica!$A$12,AB65=Matrica!$H$3),Matrica!$H$12,IF(AND(AA65=Matrica!$A$13,AB65=Matrica!$B$3),Matrica!$B$13,IF(AND(AA65=Matrica!$A$13,AB65=Matrica!$E$3),Matrica!$E$13,IF(AND(AA65=Matrica!$A$13,AB65=Matrica!$H$3),Matrica!$H$13,IF(AND(AA65=Matrica!$A$14,AB65=Matrica!$B$3),Matrica!$B$14,IF(AND(AA65=Matrica!$A$14,AB65=Matrica!$E$3),Matrica!$E$14,IF(AND(AA65=Matrica!$A$14,AB65=Matrica!$H$3),Matrica!$H$14,IF(AND(AA65=Matrica!$A$15,AB65=Matrica!$B$3),Matrica!$B$15,IF(AND(AA65=Matrica!$A$15,AB65=Matrica!$E$3),Matrica!$E$15,IF(AND(AA65=Matrica!$A$15,AB65=Matrica!$H$3),Matrica!$H$15,IF(AND(AA65=Matrica!$A$16,AB65=Matrica!$B$3),Matrica!$B$16,IF(AND(AA65=Matrica!$A$16,AB65=Matrica!$E$3),Matrica!$E$16,IF(AND(AA65=Matrica!$A$16,AB65=Matrica!$H$3),Matrica!$H$16,"")))))))))))))))))))))))))))))))))))))))</f>
        <v>3.86</v>
      </c>
      <c r="Z65" s="36">
        <f>IF(AND(AA65=Matrica!$A$4,AB65=Matrica!$B$3),Matrica!$D$4,IF(AND(AA65=Matrica!$A$4,AB65=Matrica!$E$3),Matrica!$G$4,IF(AND(AA65=Matrica!$A$4,AB65=Matrica!$H$3),Matrica!$J$4,IF(AND(AA65=Matrica!$A$5,AB65=Matrica!$B$3),Matrica!$D$5,IF(AND(AA65=Matrica!$A$5,AB65=Matrica!$E$3),Matrica!$G$5,IF(AND(AA65=Matrica!$A$5,AB65=Matrica!$H$3),Matrica!$J$5,IF(AND(AA65=Matrica!$A$6,AB65=Matrica!$B$3),Matrica!$D$6,IF(AND(AA65=Matrica!$A$6,AB65=Matrica!$E$3),Matrica!$G$6,IF(AND(AA65=Matrica!$A$6,AB65=Matrica!$H$3),Matrica!$J$6,IF(AND(AA65=Matrica!$A$7,AB65=Matrica!$B$3),Matrica!$D$7,IF(AND(AA65=Matrica!$A$7,AB65=Matrica!$E$3),Matrica!$G$7,IF(AND(AA65=Matrica!$A$7,AB65=Matrica!$H$3),Matrica!$J$7,IF(AND(AA65=Matrica!$A$8,AB65=Matrica!$B$3),Matrica!$D$8,IF(AND(AA65=Matrica!$A$8,AB65=Matrica!$E$3),Matrica!$G$8,IF(AND(AA65=Matrica!$A$8,AB65=Matrica!$H$3),Matrica!$J$8,IF(AND(AA65=Matrica!$A$9,AB65=Matrica!$B$3),Matrica!$D$9,IF(AND(AA65=Matrica!$A$9,AB65=Matrica!$E$3),Matrica!$G$9,IF(AND(AA65=Matrica!$A$9,AB65=Matrica!$H$3),Matrica!$J$9,IF(AND(AA65=Matrica!$A$10,AB65=Matrica!$B$3),Matrica!$D$10,IF(AND(AA65=Matrica!$A$10,AB65=Matrica!$E$3),Matrica!$G$10,IF(AND(AA65=Matrica!$A$10,AB65=Matrica!$H$3),Matrica!$J$10,IF(AND(AA65=Matrica!$A$11,AB65=Matrica!$B$3),Matrica!$D$11,IF(AND(AA65=Matrica!$A$11,AB65=Matrica!$E$3),Matrica!$G$11,IF(AND(AA65=Matrica!$A$11,AB65=Matrica!$H$3),Matrica!$J$11,IF(AND(AA65=Matrica!$A$12,AB65=Matrica!$B$3),Matrica!$D$12,IF(AND(AA65=Matrica!$A$12,AB65=Matrica!$E$3),Matrica!$G$12,IF(AND(AA65=Matrica!$A$12,AB65=Matrica!$H$3),Matrica!$J$12,IF(AND(AA65=Matrica!$A$13,AB65=Matrica!$B$3),Matrica!$D$13,IF(AND(AA65=Matrica!$A$13,AB65=Matrica!$E$3),Matrica!$G$13,IF(AND(AA65=Matrica!$A$13,AB65=Matrica!$H$3),Matrica!$J$13,IF(AND(AA65=Matrica!$A$14,AB65=Matrica!$B$3),Matrica!$D$14,IF(AND(AA65=Matrica!$A$14,AB65=Matrica!$E$3),Matrica!$G$14,IF(AND(AA65=Matrica!$A$14,AB65=Matrica!$H$3),Matrica!$J$14,IF(AND(AA65=Matrica!$A$15,AB65=Matrica!$B$3),Matrica!$D$15,IF(AND(AA65=Matrica!$A$15,AB65=Matrica!$E$3),Matrica!$G$15,IF(AND(AA65=Matrica!$A$15,AB65=Matrica!$H$3),Matrica!$J$15,IF(AND(AA65=Matrica!$A$16,AB65=Matrica!$B$3),Matrica!$D$16,IF(AND(AA65=Matrica!$A$16,AB65=Matrica!$E$3),Matrica!$G$16,IF(AND(AA65=Matrica!$A$16,AB65=Matrica!$H$3),Matrica!$J$16,"")))))))))))))))))))))))))))))))))))))))</f>
        <v>4.12</v>
      </c>
      <c r="AA65" s="171" t="s">
        <v>8</v>
      </c>
      <c r="AB65" s="171">
        <v>1</v>
      </c>
      <c r="AC65" s="172">
        <v>4.0599999999999996</v>
      </c>
      <c r="AD65" s="173" t="str">
        <f t="shared" si="20"/>
        <v>RAST</v>
      </c>
      <c r="AE65" s="173">
        <f t="shared" ref="AE65:AE94" si="28">IFERROR((AC65-S65)/S65*100,"")</f>
        <v>12.154696132596671</v>
      </c>
      <c r="AF65" s="173">
        <f t="shared" ref="AF65:AF96" si="29">IFERROR((AC65-V65)/V65,"")</f>
        <v>0.12154696132596671</v>
      </c>
      <c r="AG65" s="174">
        <v>38.01</v>
      </c>
      <c r="AH65" s="136"/>
      <c r="AI65" s="175">
        <f t="shared" si="9"/>
        <v>58029.498799999994</v>
      </c>
      <c r="AJ65" s="175">
        <f t="shared" si="10"/>
        <v>12.179474549602109</v>
      </c>
      <c r="AK65" s="176" t="s">
        <v>8</v>
      </c>
      <c r="AL65" s="176">
        <v>2</v>
      </c>
      <c r="AM65" s="176">
        <v>4.13</v>
      </c>
      <c r="AN65" s="177">
        <f t="shared" si="21"/>
        <v>59030.007399999995</v>
      </c>
      <c r="AO65" s="177">
        <f t="shared" si="19"/>
        <v>14.113603421146959</v>
      </c>
      <c r="AP65" s="175">
        <f t="shared" si="11"/>
        <v>2205701.2493879995</v>
      </c>
      <c r="AQ65" s="177">
        <f t="shared" si="12"/>
        <v>2243730.5812739995</v>
      </c>
      <c r="AR65" s="178">
        <f t="shared" si="13"/>
        <v>-38029.331886</v>
      </c>
    </row>
    <row r="66" spans="3:44" ht="80.099999999999994" customHeight="1">
      <c r="C66" s="45" t="s">
        <v>207</v>
      </c>
      <c r="D66" s="143" t="s">
        <v>63</v>
      </c>
      <c r="E66" s="167" t="s">
        <v>10</v>
      </c>
      <c r="F66" s="41" t="s">
        <v>137</v>
      </c>
      <c r="G66" s="36"/>
      <c r="H66" s="36"/>
      <c r="I66" s="36"/>
      <c r="J66" s="36">
        <v>17.32</v>
      </c>
      <c r="K66" s="36">
        <v>17.32</v>
      </c>
      <c r="L66" s="40">
        <f t="shared" si="22"/>
        <v>17.32</v>
      </c>
      <c r="M66" s="40">
        <f t="shared" si="23"/>
        <v>17.32</v>
      </c>
      <c r="N66" s="39">
        <v>2871.8</v>
      </c>
      <c r="O66" s="39">
        <f t="shared" si="24"/>
        <v>49739.576000000001</v>
      </c>
      <c r="P66" s="39">
        <f t="shared" si="25"/>
        <v>49739.576000000001</v>
      </c>
      <c r="Q66" s="39">
        <f t="shared" si="26"/>
        <v>17.654737962979397</v>
      </c>
      <c r="R66" s="39">
        <f t="shared" si="27"/>
        <v>17.654737962979397</v>
      </c>
      <c r="S66" s="39">
        <v>3.48</v>
      </c>
      <c r="T66" s="36" t="s">
        <v>9</v>
      </c>
      <c r="U66" s="36" t="s">
        <v>292</v>
      </c>
      <c r="V66" s="39">
        <v>3.48</v>
      </c>
      <c r="W66" s="36" t="s">
        <v>9</v>
      </c>
      <c r="X66" s="36" t="s">
        <v>292</v>
      </c>
      <c r="Y66" s="36">
        <f>IF(AND(AA66=Matrica!$A$4,AB66=Matrica!$B$3),Matrica!$B$4,IF(AND(AA66=Matrica!$A$4,AB66=Matrica!$E$3),Matrica!$E$4,IF(AND(AA66=Matrica!$A$4,AB66=Matrica!$H$3),Matrica!$H$4,IF(AND(AA66=Matrica!$A$5,AB66=Matrica!$B$3),Matrica!$B$5,IF(AND(AA66=Matrica!$A$5,AB66=Matrica!$E$3),Matrica!$E$5,IF(AND(AA66=Matrica!$A$5,AB66=Matrica!$H$3),Matrica!$H$5,IF(AND(AA66=Matrica!$A$6,AB66=Matrica!$B$3),Matrica!$B$6,IF(AND(AA66=Matrica!$A$6,AB66=Matrica!$E$3),Matrica!$E$6,IF(AND(AA66=Matrica!$A$6,AB66=Matrica!$H$3),Matrica!$H$6,IF(AND(AA66=Matrica!$A$7,AB66=Matrica!$B$3),Matrica!$B$7,IF(AND(AA66=Matrica!$A$7,AB66=Matrica!$E$3),Matrica!$E$7,IF(AND(AA66=Matrica!$A$7,AB66=Matrica!$H$3),Matrica!$H$7,IF(AND(AA66=Matrica!$A$8,AB66=Matrica!$B$3),Matrica!$B$8,IF(AND(AA66=Matrica!$A$8,AB66=Matrica!$E$3),Matrica!$E$8,IF(AND(AA66=Matrica!$A$8,AB66=Matrica!$H$3),Matrica!$H$8,IF(AND(AA66=Matrica!$A$9,AB66=Matrica!$B$3),Matrica!$B$9,IF(AND(AA66=Matrica!$A$9,AB66=Matrica!$E$3),Matrica!$E$9,IF(AND(AA66=Matrica!$A$9,AB66=Matrica!$H$3),Matrica!$H$9,IF(AND(AA66=Matrica!$A$10,AB66=Matrica!$B$3),Matrica!$B$10,IF(AND(AA66=Matrica!$A$10,AB66=Matrica!$E$3),Matrica!$E$10,IF(AND(AA66=Matrica!$A$10,AB66=Matrica!$H$3),Matrica!$H$10,IF(AND(AA66=Matrica!$A$11,AB66=Matrica!$B$3),Matrica!$B$11,IF(AND(AA66=Matrica!$A$11,AB66=Matrica!$E$3),Matrica!$E$11,IF(AND(AA66=Matrica!$A$11,AB66=Matrica!$H$3),Matrica!$H$11,IF(AND(AA66=Matrica!$A$12,AB66=Matrica!$B$3),Matrica!$B$12,IF(AND(AA66=Matrica!$A$12,AB66=Matrica!$E$3),Matrica!$E$12,IF(AND(AA66=Matrica!$A$12,AB66=Matrica!$H$3),Matrica!$H$12,IF(AND(AA66=Matrica!$A$13,AB66=Matrica!$B$3),Matrica!$B$13,IF(AND(AA66=Matrica!$A$13,AB66=Matrica!$E$3),Matrica!$E$13,IF(AND(AA66=Matrica!$A$13,AB66=Matrica!$H$3),Matrica!$H$13,IF(AND(AA66=Matrica!$A$14,AB66=Matrica!$B$3),Matrica!$B$14,IF(AND(AA66=Matrica!$A$14,AB66=Matrica!$E$3),Matrica!$E$14,IF(AND(AA66=Matrica!$A$14,AB66=Matrica!$H$3),Matrica!$H$14,IF(AND(AA66=Matrica!$A$15,AB66=Matrica!$B$3),Matrica!$B$15,IF(AND(AA66=Matrica!$A$15,AB66=Matrica!$E$3),Matrica!$E$15,IF(AND(AA66=Matrica!$A$15,AB66=Matrica!$H$3),Matrica!$H$15,IF(AND(AA66=Matrica!$A$16,AB66=Matrica!$B$3),Matrica!$B$16,IF(AND(AA66=Matrica!$A$16,AB66=Matrica!$E$3),Matrica!$E$16,IF(AND(AA66=Matrica!$A$16,AB66=Matrica!$H$3),Matrica!$H$16,"")))))))))))))))))))))))))))))))))))))))</f>
        <v>3.84</v>
      </c>
      <c r="Z66" s="36">
        <f>IF(AND(AA66=Matrica!$A$4,AB66=Matrica!$B$3),Matrica!$D$4,IF(AND(AA66=Matrica!$A$4,AB66=Matrica!$E$3),Matrica!$G$4,IF(AND(AA66=Matrica!$A$4,AB66=Matrica!$H$3),Matrica!$J$4,IF(AND(AA66=Matrica!$A$5,AB66=Matrica!$B$3),Matrica!$D$5,IF(AND(AA66=Matrica!$A$5,AB66=Matrica!$E$3),Matrica!$G$5,IF(AND(AA66=Matrica!$A$5,AB66=Matrica!$H$3),Matrica!$J$5,IF(AND(AA66=Matrica!$A$6,AB66=Matrica!$B$3),Matrica!$D$6,IF(AND(AA66=Matrica!$A$6,AB66=Matrica!$E$3),Matrica!$G$6,IF(AND(AA66=Matrica!$A$6,AB66=Matrica!$H$3),Matrica!$J$6,IF(AND(AA66=Matrica!$A$7,AB66=Matrica!$B$3),Matrica!$D$7,IF(AND(AA66=Matrica!$A$7,AB66=Matrica!$E$3),Matrica!$G$7,IF(AND(AA66=Matrica!$A$7,AB66=Matrica!$H$3),Matrica!$J$7,IF(AND(AA66=Matrica!$A$8,AB66=Matrica!$B$3),Matrica!$D$8,IF(AND(AA66=Matrica!$A$8,AB66=Matrica!$E$3),Matrica!$G$8,IF(AND(AA66=Matrica!$A$8,AB66=Matrica!$H$3),Matrica!$J$8,IF(AND(AA66=Matrica!$A$9,AB66=Matrica!$B$3),Matrica!$D$9,IF(AND(AA66=Matrica!$A$9,AB66=Matrica!$E$3),Matrica!$G$9,IF(AND(AA66=Matrica!$A$9,AB66=Matrica!$H$3),Matrica!$J$9,IF(AND(AA66=Matrica!$A$10,AB66=Matrica!$B$3),Matrica!$D$10,IF(AND(AA66=Matrica!$A$10,AB66=Matrica!$E$3),Matrica!$G$10,IF(AND(AA66=Matrica!$A$10,AB66=Matrica!$H$3),Matrica!$J$10,IF(AND(AA66=Matrica!$A$11,AB66=Matrica!$B$3),Matrica!$D$11,IF(AND(AA66=Matrica!$A$11,AB66=Matrica!$E$3),Matrica!$G$11,IF(AND(AA66=Matrica!$A$11,AB66=Matrica!$H$3),Matrica!$J$11,IF(AND(AA66=Matrica!$A$12,AB66=Matrica!$B$3),Matrica!$D$12,IF(AND(AA66=Matrica!$A$12,AB66=Matrica!$E$3),Matrica!$G$12,IF(AND(AA66=Matrica!$A$12,AB66=Matrica!$H$3),Matrica!$J$12,IF(AND(AA66=Matrica!$A$13,AB66=Matrica!$B$3),Matrica!$D$13,IF(AND(AA66=Matrica!$A$13,AB66=Matrica!$E$3),Matrica!$G$13,IF(AND(AA66=Matrica!$A$13,AB66=Matrica!$H$3),Matrica!$J$13,IF(AND(AA66=Matrica!$A$14,AB66=Matrica!$B$3),Matrica!$D$14,IF(AND(AA66=Matrica!$A$14,AB66=Matrica!$E$3),Matrica!$G$14,IF(AND(AA66=Matrica!$A$14,AB66=Matrica!$H$3),Matrica!$J$14,IF(AND(AA66=Matrica!$A$15,AB66=Matrica!$B$3),Matrica!$D$15,IF(AND(AA66=Matrica!$A$15,AB66=Matrica!$E$3),Matrica!$G$15,IF(AND(AA66=Matrica!$A$15,AB66=Matrica!$H$3),Matrica!$J$15,IF(AND(AA66=Matrica!$A$16,AB66=Matrica!$B$3),Matrica!$D$16,IF(AND(AA66=Matrica!$A$16,AB66=Matrica!$E$3),Matrica!$G$16,IF(AND(AA66=Matrica!$A$16,AB66=Matrica!$H$3),Matrica!$J$16,"")))))))))))))))))))))))))))))))))))))))</f>
        <v>3.96</v>
      </c>
      <c r="AA66" s="171" t="s">
        <v>9</v>
      </c>
      <c r="AB66" s="171">
        <v>3</v>
      </c>
      <c r="AC66" s="172">
        <v>3.84</v>
      </c>
      <c r="AD66" s="173" t="str">
        <f t="shared" si="20"/>
        <v>RAST</v>
      </c>
      <c r="AE66" s="173">
        <f t="shared" si="28"/>
        <v>10.344827586206893</v>
      </c>
      <c r="AF66" s="173">
        <f t="shared" si="29"/>
        <v>0.10344827586206894</v>
      </c>
      <c r="AG66" s="174">
        <v>19100.32</v>
      </c>
      <c r="AH66" s="136"/>
      <c r="AI66" s="175">
        <f t="shared" si="9"/>
        <v>54885.043199999993</v>
      </c>
      <c r="AJ66" s="175">
        <f t="shared" si="10"/>
        <v>10.344815162879527</v>
      </c>
      <c r="AK66" s="176" t="s">
        <v>8</v>
      </c>
      <c r="AL66" s="176">
        <v>1</v>
      </c>
      <c r="AM66" s="176">
        <v>3.86</v>
      </c>
      <c r="AN66" s="177">
        <f t="shared" si="21"/>
        <v>55170.902799999996</v>
      </c>
      <c r="AO66" s="177">
        <f t="shared" ref="AO66:AO97" si="30">+(AN66/P66-1)*100</f>
        <v>10.919527741852875</v>
      </c>
      <c r="AP66" s="175">
        <f t="shared" si="11"/>
        <v>1048321888.3338238</v>
      </c>
      <c r="AQ66" s="177">
        <f t="shared" si="12"/>
        <v>1053781898.168896</v>
      </c>
      <c r="AR66" s="178">
        <f t="shared" si="13"/>
        <v>-5460009.8350721598</v>
      </c>
    </row>
    <row r="67" spans="3:44" ht="80.099999999999994" customHeight="1">
      <c r="C67" s="45" t="s">
        <v>208</v>
      </c>
      <c r="D67" s="143" t="s">
        <v>63</v>
      </c>
      <c r="E67" s="167" t="s">
        <v>11</v>
      </c>
      <c r="F67" s="41" t="s">
        <v>137</v>
      </c>
      <c r="G67" s="36"/>
      <c r="H67" s="36"/>
      <c r="I67" s="36"/>
      <c r="J67" s="36">
        <v>14.88</v>
      </c>
      <c r="K67" s="36">
        <v>14.88</v>
      </c>
      <c r="L67" s="40">
        <f t="shared" si="22"/>
        <v>14.88</v>
      </c>
      <c r="M67" s="40">
        <f t="shared" si="23"/>
        <v>14.88</v>
      </c>
      <c r="N67" s="39">
        <v>2871.8</v>
      </c>
      <c r="O67" s="39">
        <f t="shared" si="24"/>
        <v>42732.384000000005</v>
      </c>
      <c r="P67" s="39">
        <f t="shared" si="25"/>
        <v>42732.384000000005</v>
      </c>
      <c r="Q67" s="39">
        <f t="shared" si="26"/>
        <v>15.167580882744426</v>
      </c>
      <c r="R67" s="39">
        <f t="shared" si="27"/>
        <v>15.167580882744426</v>
      </c>
      <c r="S67" s="39">
        <v>2.99</v>
      </c>
      <c r="T67" s="36" t="s">
        <v>10</v>
      </c>
      <c r="U67" s="36" t="s">
        <v>292</v>
      </c>
      <c r="V67" s="39">
        <v>2.99</v>
      </c>
      <c r="W67" s="36" t="s">
        <v>10</v>
      </c>
      <c r="X67" s="36" t="s">
        <v>292</v>
      </c>
      <c r="Y67" s="36">
        <f>IF(AND(AA67=Matrica!$A$4,AB67=Matrica!$B$3),Matrica!$B$4,IF(AND(AA67=Matrica!$A$4,AB67=Matrica!$E$3),Matrica!$E$4,IF(AND(AA67=Matrica!$A$4,AB67=Matrica!$H$3),Matrica!$H$4,IF(AND(AA67=Matrica!$A$5,AB67=Matrica!$B$3),Matrica!$B$5,IF(AND(AA67=Matrica!$A$5,AB67=Matrica!$E$3),Matrica!$E$5,IF(AND(AA67=Matrica!$A$5,AB67=Matrica!$H$3),Matrica!$H$5,IF(AND(AA67=Matrica!$A$6,AB67=Matrica!$B$3),Matrica!$B$6,IF(AND(AA67=Matrica!$A$6,AB67=Matrica!$E$3),Matrica!$E$6,IF(AND(AA67=Matrica!$A$6,AB67=Matrica!$H$3),Matrica!$H$6,IF(AND(AA67=Matrica!$A$7,AB67=Matrica!$B$3),Matrica!$B$7,IF(AND(AA67=Matrica!$A$7,AB67=Matrica!$E$3),Matrica!$E$7,IF(AND(AA67=Matrica!$A$7,AB67=Matrica!$H$3),Matrica!$H$7,IF(AND(AA67=Matrica!$A$8,AB67=Matrica!$B$3),Matrica!$B$8,IF(AND(AA67=Matrica!$A$8,AB67=Matrica!$E$3),Matrica!$E$8,IF(AND(AA67=Matrica!$A$8,AB67=Matrica!$H$3),Matrica!$H$8,IF(AND(AA67=Matrica!$A$9,AB67=Matrica!$B$3),Matrica!$B$9,IF(AND(AA67=Matrica!$A$9,AB67=Matrica!$E$3),Matrica!$E$9,IF(AND(AA67=Matrica!$A$9,AB67=Matrica!$H$3),Matrica!$H$9,IF(AND(AA67=Matrica!$A$10,AB67=Matrica!$B$3),Matrica!$B$10,IF(AND(AA67=Matrica!$A$10,AB67=Matrica!$E$3),Matrica!$E$10,IF(AND(AA67=Matrica!$A$10,AB67=Matrica!$H$3),Matrica!$H$10,IF(AND(AA67=Matrica!$A$11,AB67=Matrica!$B$3),Matrica!$B$11,IF(AND(AA67=Matrica!$A$11,AB67=Matrica!$E$3),Matrica!$E$11,IF(AND(AA67=Matrica!$A$11,AB67=Matrica!$H$3),Matrica!$H$11,IF(AND(AA67=Matrica!$A$12,AB67=Matrica!$B$3),Matrica!$B$12,IF(AND(AA67=Matrica!$A$12,AB67=Matrica!$E$3),Matrica!$E$12,IF(AND(AA67=Matrica!$A$12,AB67=Matrica!$H$3),Matrica!$H$12,IF(AND(AA67=Matrica!$A$13,AB67=Matrica!$B$3),Matrica!$B$13,IF(AND(AA67=Matrica!$A$13,AB67=Matrica!$E$3),Matrica!$E$13,IF(AND(AA67=Matrica!$A$13,AB67=Matrica!$H$3),Matrica!$H$13,IF(AND(AA67=Matrica!$A$14,AB67=Matrica!$B$3),Matrica!$B$14,IF(AND(AA67=Matrica!$A$14,AB67=Matrica!$E$3),Matrica!$E$14,IF(AND(AA67=Matrica!$A$14,AB67=Matrica!$H$3),Matrica!$H$14,IF(AND(AA67=Matrica!$A$15,AB67=Matrica!$B$3),Matrica!$B$15,IF(AND(AA67=Matrica!$A$15,AB67=Matrica!$E$3),Matrica!$E$15,IF(AND(AA67=Matrica!$A$15,AB67=Matrica!$H$3),Matrica!$H$15,IF(AND(AA67=Matrica!$A$16,AB67=Matrica!$B$3),Matrica!$B$16,IF(AND(AA67=Matrica!$A$16,AB67=Matrica!$E$3),Matrica!$E$16,IF(AND(AA67=Matrica!$A$16,AB67=Matrica!$H$3),Matrica!$H$16,"")))))))))))))))))))))))))))))))))))))))</f>
        <v>3.12</v>
      </c>
      <c r="Z67" s="36">
        <f>IF(AND(AA67=Matrica!$A$4,AB67=Matrica!$B$3),Matrica!$D$4,IF(AND(AA67=Matrica!$A$4,AB67=Matrica!$E$3),Matrica!$G$4,IF(AND(AA67=Matrica!$A$4,AB67=Matrica!$H$3),Matrica!$J$4,IF(AND(AA67=Matrica!$A$5,AB67=Matrica!$B$3),Matrica!$D$5,IF(AND(AA67=Matrica!$A$5,AB67=Matrica!$E$3),Matrica!$G$5,IF(AND(AA67=Matrica!$A$5,AB67=Matrica!$H$3),Matrica!$J$5,IF(AND(AA67=Matrica!$A$6,AB67=Matrica!$B$3),Matrica!$D$6,IF(AND(AA67=Matrica!$A$6,AB67=Matrica!$E$3),Matrica!$G$6,IF(AND(AA67=Matrica!$A$6,AB67=Matrica!$H$3),Matrica!$J$6,IF(AND(AA67=Matrica!$A$7,AB67=Matrica!$B$3),Matrica!$D$7,IF(AND(AA67=Matrica!$A$7,AB67=Matrica!$E$3),Matrica!$G$7,IF(AND(AA67=Matrica!$A$7,AB67=Matrica!$H$3),Matrica!$J$7,IF(AND(AA67=Matrica!$A$8,AB67=Matrica!$B$3),Matrica!$D$8,IF(AND(AA67=Matrica!$A$8,AB67=Matrica!$E$3),Matrica!$G$8,IF(AND(AA67=Matrica!$A$8,AB67=Matrica!$H$3),Matrica!$J$8,IF(AND(AA67=Matrica!$A$9,AB67=Matrica!$B$3),Matrica!$D$9,IF(AND(AA67=Matrica!$A$9,AB67=Matrica!$E$3),Matrica!$G$9,IF(AND(AA67=Matrica!$A$9,AB67=Matrica!$H$3),Matrica!$J$9,IF(AND(AA67=Matrica!$A$10,AB67=Matrica!$B$3),Matrica!$D$10,IF(AND(AA67=Matrica!$A$10,AB67=Matrica!$E$3),Matrica!$G$10,IF(AND(AA67=Matrica!$A$10,AB67=Matrica!$H$3),Matrica!$J$10,IF(AND(AA67=Matrica!$A$11,AB67=Matrica!$B$3),Matrica!$D$11,IF(AND(AA67=Matrica!$A$11,AB67=Matrica!$E$3),Matrica!$G$11,IF(AND(AA67=Matrica!$A$11,AB67=Matrica!$H$3),Matrica!$J$11,IF(AND(AA67=Matrica!$A$12,AB67=Matrica!$B$3),Matrica!$D$12,IF(AND(AA67=Matrica!$A$12,AB67=Matrica!$E$3),Matrica!$G$12,IF(AND(AA67=Matrica!$A$12,AB67=Matrica!$H$3),Matrica!$J$12,IF(AND(AA67=Matrica!$A$13,AB67=Matrica!$B$3),Matrica!$D$13,IF(AND(AA67=Matrica!$A$13,AB67=Matrica!$E$3),Matrica!$G$13,IF(AND(AA67=Matrica!$A$13,AB67=Matrica!$H$3),Matrica!$J$13,IF(AND(AA67=Matrica!$A$14,AB67=Matrica!$B$3),Matrica!$D$14,IF(AND(AA67=Matrica!$A$14,AB67=Matrica!$E$3),Matrica!$G$14,IF(AND(AA67=Matrica!$A$14,AB67=Matrica!$H$3),Matrica!$J$14,IF(AND(AA67=Matrica!$A$15,AB67=Matrica!$B$3),Matrica!$D$15,IF(AND(AA67=Matrica!$A$15,AB67=Matrica!$E$3),Matrica!$G$15,IF(AND(AA67=Matrica!$A$15,AB67=Matrica!$H$3),Matrica!$J$15,IF(AND(AA67=Matrica!$A$16,AB67=Matrica!$B$3),Matrica!$D$16,IF(AND(AA67=Matrica!$A$16,AB67=Matrica!$E$3),Matrica!$G$16,IF(AND(AA67=Matrica!$A$16,AB67=Matrica!$H$3),Matrica!$J$16,"")))))))))))))))))))))))))))))))))))))))</f>
        <v>3.33</v>
      </c>
      <c r="AA67" s="171" t="s">
        <v>10</v>
      </c>
      <c r="AB67" s="171">
        <v>2</v>
      </c>
      <c r="AC67" s="172">
        <v>3.31</v>
      </c>
      <c r="AD67" s="173" t="str">
        <f t="shared" si="20"/>
        <v>RAST</v>
      </c>
      <c r="AE67" s="173">
        <f t="shared" si="28"/>
        <v>10.70234113712374</v>
      </c>
      <c r="AF67" s="173">
        <f t="shared" si="29"/>
        <v>0.1070234113712374</v>
      </c>
      <c r="AG67" s="174">
        <v>2235.0100000000002</v>
      </c>
      <c r="AH67" s="181">
        <f>AC66/((P66-P67)/P67+1)</f>
        <v>3.2990300230946885</v>
      </c>
      <c r="AI67" s="175">
        <f t="shared" ref="AI67:AI130" si="31">+AC67*14292.98</f>
        <v>47309.763800000001</v>
      </c>
      <c r="AJ67" s="175">
        <f t="shared" ref="AJ67:AJ130" si="32">+(AI67/P67-1)*100</f>
        <v>10.711735156175695</v>
      </c>
      <c r="AK67" s="176" t="s">
        <v>10</v>
      </c>
      <c r="AL67" s="176">
        <v>2</v>
      </c>
      <c r="AM67" s="176">
        <v>3.31</v>
      </c>
      <c r="AN67" s="177">
        <f t="shared" si="21"/>
        <v>47309.763800000001</v>
      </c>
      <c r="AO67" s="177">
        <f t="shared" si="30"/>
        <v>10.711735156175695</v>
      </c>
      <c r="AP67" s="175">
        <f t="shared" ref="AP67:AP130" si="33">+AG67*AI67</f>
        <v>105737795.19063801</v>
      </c>
      <c r="AQ67" s="177">
        <f t="shared" ref="AQ67:AQ130" si="34">+AG67*AN67</f>
        <v>105737795.19063801</v>
      </c>
      <c r="AR67" s="178">
        <f t="shared" ref="AR67:AR130" si="35">+AP67-AQ67</f>
        <v>0</v>
      </c>
    </row>
    <row r="68" spans="3:44" ht="80.099999999999994" customHeight="1">
      <c r="C68" s="45" t="s">
        <v>209</v>
      </c>
      <c r="D68" s="143" t="s">
        <v>63</v>
      </c>
      <c r="E68" s="167" t="s">
        <v>12</v>
      </c>
      <c r="F68" s="41" t="s">
        <v>137</v>
      </c>
      <c r="G68" s="36"/>
      <c r="H68" s="36"/>
      <c r="I68" s="36"/>
      <c r="J68" s="36">
        <v>13.65</v>
      </c>
      <c r="K68" s="36">
        <v>13.65</v>
      </c>
      <c r="L68" s="40">
        <f t="shared" si="22"/>
        <v>13.65</v>
      </c>
      <c r="M68" s="40">
        <f t="shared" si="23"/>
        <v>13.65</v>
      </c>
      <c r="N68" s="39">
        <v>2871.8</v>
      </c>
      <c r="O68" s="39">
        <f t="shared" si="24"/>
        <v>39200.070000000007</v>
      </c>
      <c r="P68" s="39">
        <f t="shared" si="25"/>
        <v>39200.070000000007</v>
      </c>
      <c r="Q68" s="39">
        <f t="shared" si="26"/>
        <v>13.913809075904664</v>
      </c>
      <c r="R68" s="39">
        <f t="shared" si="27"/>
        <v>13.913809075904664</v>
      </c>
      <c r="S68" s="39">
        <v>2.74</v>
      </c>
      <c r="T68" s="36" t="s">
        <v>11</v>
      </c>
      <c r="U68" s="36" t="s">
        <v>291</v>
      </c>
      <c r="V68" s="39">
        <v>2.74</v>
      </c>
      <c r="W68" s="36" t="s">
        <v>11</v>
      </c>
      <c r="X68" s="36" t="s">
        <v>291</v>
      </c>
      <c r="Y68" s="36">
        <f>IF(AND(AA68=Matrica!$A$4,AB68=Matrica!$B$3),Matrica!$B$4,IF(AND(AA68=Matrica!$A$4,AB68=Matrica!$E$3),Matrica!$E$4,IF(AND(AA68=Matrica!$A$4,AB68=Matrica!$H$3),Matrica!$H$4,IF(AND(AA68=Matrica!$A$5,AB68=Matrica!$B$3),Matrica!$B$5,IF(AND(AA68=Matrica!$A$5,AB68=Matrica!$E$3),Matrica!$E$5,IF(AND(AA68=Matrica!$A$5,AB68=Matrica!$H$3),Matrica!$H$5,IF(AND(AA68=Matrica!$A$6,AB68=Matrica!$B$3),Matrica!$B$6,IF(AND(AA68=Matrica!$A$6,AB68=Matrica!$E$3),Matrica!$E$6,IF(AND(AA68=Matrica!$A$6,AB68=Matrica!$H$3),Matrica!$H$6,IF(AND(AA68=Matrica!$A$7,AB68=Matrica!$B$3),Matrica!$B$7,IF(AND(AA68=Matrica!$A$7,AB68=Matrica!$E$3),Matrica!$E$7,IF(AND(AA68=Matrica!$A$7,AB68=Matrica!$H$3),Matrica!$H$7,IF(AND(AA68=Matrica!$A$8,AB68=Matrica!$B$3),Matrica!$B$8,IF(AND(AA68=Matrica!$A$8,AB68=Matrica!$E$3),Matrica!$E$8,IF(AND(AA68=Matrica!$A$8,AB68=Matrica!$H$3),Matrica!$H$8,IF(AND(AA68=Matrica!$A$9,AB68=Matrica!$B$3),Matrica!$B$9,IF(AND(AA68=Matrica!$A$9,AB68=Matrica!$E$3),Matrica!$E$9,IF(AND(AA68=Matrica!$A$9,AB68=Matrica!$H$3),Matrica!$H$9,IF(AND(AA68=Matrica!$A$10,AB68=Matrica!$B$3),Matrica!$B$10,IF(AND(AA68=Matrica!$A$10,AB68=Matrica!$E$3),Matrica!$E$10,IF(AND(AA68=Matrica!$A$10,AB68=Matrica!$H$3),Matrica!$H$10,IF(AND(AA68=Matrica!$A$11,AB68=Matrica!$B$3),Matrica!$B$11,IF(AND(AA68=Matrica!$A$11,AB68=Matrica!$E$3),Matrica!$E$11,IF(AND(AA68=Matrica!$A$11,AB68=Matrica!$H$3),Matrica!$H$11,IF(AND(AA68=Matrica!$A$12,AB68=Matrica!$B$3),Matrica!$B$12,IF(AND(AA68=Matrica!$A$12,AB68=Matrica!$E$3),Matrica!$E$12,IF(AND(AA68=Matrica!$A$12,AB68=Matrica!$H$3),Matrica!$H$12,IF(AND(AA68=Matrica!$A$13,AB68=Matrica!$B$3),Matrica!$B$13,IF(AND(AA68=Matrica!$A$13,AB68=Matrica!$E$3),Matrica!$E$13,IF(AND(AA68=Matrica!$A$13,AB68=Matrica!$H$3),Matrica!$H$13,IF(AND(AA68=Matrica!$A$14,AB68=Matrica!$B$3),Matrica!$B$14,IF(AND(AA68=Matrica!$A$14,AB68=Matrica!$E$3),Matrica!$E$14,IF(AND(AA68=Matrica!$A$14,AB68=Matrica!$H$3),Matrica!$H$14,IF(AND(AA68=Matrica!$A$15,AB68=Matrica!$B$3),Matrica!$B$15,IF(AND(AA68=Matrica!$A$15,AB68=Matrica!$E$3),Matrica!$E$15,IF(AND(AA68=Matrica!$A$15,AB68=Matrica!$H$3),Matrica!$H$15,IF(AND(AA68=Matrica!$A$16,AB68=Matrica!$B$3),Matrica!$B$16,IF(AND(AA68=Matrica!$A$16,AB68=Matrica!$E$3),Matrica!$E$16,IF(AND(AA68=Matrica!$A$16,AB68=Matrica!$H$3),Matrica!$H$16,"")))))))))))))))))))))))))))))))))))))))</f>
        <v>2.76</v>
      </c>
      <c r="Z68" s="36">
        <f>IF(AND(AA68=Matrica!$A$4,AB68=Matrica!$B$3),Matrica!$D$4,IF(AND(AA68=Matrica!$A$4,AB68=Matrica!$E$3),Matrica!$G$4,IF(AND(AA68=Matrica!$A$4,AB68=Matrica!$H$3),Matrica!$J$4,IF(AND(AA68=Matrica!$A$5,AB68=Matrica!$B$3),Matrica!$D$5,IF(AND(AA68=Matrica!$A$5,AB68=Matrica!$E$3),Matrica!$G$5,IF(AND(AA68=Matrica!$A$5,AB68=Matrica!$H$3),Matrica!$J$5,IF(AND(AA68=Matrica!$A$6,AB68=Matrica!$B$3),Matrica!$D$6,IF(AND(AA68=Matrica!$A$6,AB68=Matrica!$E$3),Matrica!$G$6,IF(AND(AA68=Matrica!$A$6,AB68=Matrica!$H$3),Matrica!$J$6,IF(AND(AA68=Matrica!$A$7,AB68=Matrica!$B$3),Matrica!$D$7,IF(AND(AA68=Matrica!$A$7,AB68=Matrica!$E$3),Matrica!$G$7,IF(AND(AA68=Matrica!$A$7,AB68=Matrica!$H$3),Matrica!$J$7,IF(AND(AA68=Matrica!$A$8,AB68=Matrica!$B$3),Matrica!$D$8,IF(AND(AA68=Matrica!$A$8,AB68=Matrica!$E$3),Matrica!$G$8,IF(AND(AA68=Matrica!$A$8,AB68=Matrica!$H$3),Matrica!$J$8,IF(AND(AA68=Matrica!$A$9,AB68=Matrica!$B$3),Matrica!$D$9,IF(AND(AA68=Matrica!$A$9,AB68=Matrica!$E$3),Matrica!$G$9,IF(AND(AA68=Matrica!$A$9,AB68=Matrica!$H$3),Matrica!$J$9,IF(AND(AA68=Matrica!$A$10,AB68=Matrica!$B$3),Matrica!$D$10,IF(AND(AA68=Matrica!$A$10,AB68=Matrica!$E$3),Matrica!$G$10,IF(AND(AA68=Matrica!$A$10,AB68=Matrica!$H$3),Matrica!$J$10,IF(AND(AA68=Matrica!$A$11,AB68=Matrica!$B$3),Matrica!$D$11,IF(AND(AA68=Matrica!$A$11,AB68=Matrica!$E$3),Matrica!$G$11,IF(AND(AA68=Matrica!$A$11,AB68=Matrica!$H$3),Matrica!$J$11,IF(AND(AA68=Matrica!$A$12,AB68=Matrica!$B$3),Matrica!$D$12,IF(AND(AA68=Matrica!$A$12,AB68=Matrica!$E$3),Matrica!$G$12,IF(AND(AA68=Matrica!$A$12,AB68=Matrica!$H$3),Matrica!$J$12,IF(AND(AA68=Matrica!$A$13,AB68=Matrica!$B$3),Matrica!$D$13,IF(AND(AA68=Matrica!$A$13,AB68=Matrica!$E$3),Matrica!$G$13,IF(AND(AA68=Matrica!$A$13,AB68=Matrica!$H$3),Matrica!$J$13,IF(AND(AA68=Matrica!$A$14,AB68=Matrica!$B$3),Matrica!$D$14,IF(AND(AA68=Matrica!$A$14,AB68=Matrica!$E$3),Matrica!$G$14,IF(AND(AA68=Matrica!$A$14,AB68=Matrica!$H$3),Matrica!$J$14,IF(AND(AA68=Matrica!$A$15,AB68=Matrica!$B$3),Matrica!$D$15,IF(AND(AA68=Matrica!$A$15,AB68=Matrica!$E$3),Matrica!$G$15,IF(AND(AA68=Matrica!$A$15,AB68=Matrica!$H$3),Matrica!$J$15,IF(AND(AA68=Matrica!$A$16,AB68=Matrica!$B$3),Matrica!$D$16,IF(AND(AA68=Matrica!$A$16,AB68=Matrica!$E$3),Matrica!$G$16,IF(AND(AA68=Matrica!$A$16,AB68=Matrica!$H$3),Matrica!$J$16,"")))))))))))))))))))))))))))))))))))))))</f>
        <v>2.84</v>
      </c>
      <c r="AA68" s="171" t="s">
        <v>11</v>
      </c>
      <c r="AB68" s="171">
        <v>3</v>
      </c>
      <c r="AC68" s="172">
        <v>2.76</v>
      </c>
      <c r="AD68" s="173" t="str">
        <f t="shared" si="20"/>
        <v>RAST</v>
      </c>
      <c r="AE68" s="173">
        <f t="shared" si="28"/>
        <v>0.72992700729925442</v>
      </c>
      <c r="AF68" s="173">
        <f t="shared" si="29"/>
        <v>7.2992700729925444E-3</v>
      </c>
      <c r="AG68" s="174">
        <v>69.56</v>
      </c>
      <c r="AH68" s="181">
        <f>AC67/((P67-P68)/P68+1)</f>
        <v>3.0363911290322583</v>
      </c>
      <c r="AI68" s="175">
        <f t="shared" si="31"/>
        <v>39448.624799999998</v>
      </c>
      <c r="AJ68" s="175">
        <f t="shared" si="32"/>
        <v>0.63406723508399043</v>
      </c>
      <c r="AK68" s="176" t="s">
        <v>10</v>
      </c>
      <c r="AL68" s="176">
        <v>2</v>
      </c>
      <c r="AM68" s="176">
        <v>3.29</v>
      </c>
      <c r="AN68" s="177">
        <f t="shared" si="21"/>
        <v>47023.904199999997</v>
      </c>
      <c r="AO68" s="177">
        <f t="shared" si="30"/>
        <v>19.958725073705196</v>
      </c>
      <c r="AP68" s="175">
        <f t="shared" si="33"/>
        <v>2744046.3410879998</v>
      </c>
      <c r="AQ68" s="177">
        <f t="shared" si="34"/>
        <v>3270982.7761519998</v>
      </c>
      <c r="AR68" s="178">
        <f t="shared" si="35"/>
        <v>-526936.43506400008</v>
      </c>
    </row>
    <row r="69" spans="3:44" ht="80.099999999999994" customHeight="1">
      <c r="C69" s="45" t="s">
        <v>210</v>
      </c>
      <c r="D69" s="143" t="s">
        <v>63</v>
      </c>
      <c r="E69" s="167" t="s">
        <v>13</v>
      </c>
      <c r="F69" s="41" t="s">
        <v>137</v>
      </c>
      <c r="G69" s="36"/>
      <c r="H69" s="36"/>
      <c r="I69" s="36"/>
      <c r="J69" s="36">
        <v>13.42</v>
      </c>
      <c r="K69" s="36">
        <v>13.42</v>
      </c>
      <c r="L69" s="40">
        <f t="shared" si="22"/>
        <v>13.42</v>
      </c>
      <c r="M69" s="40">
        <f t="shared" si="23"/>
        <v>13.42</v>
      </c>
      <c r="N69" s="39">
        <v>2871.8</v>
      </c>
      <c r="O69" s="39">
        <f t="shared" si="24"/>
        <v>38539.556000000004</v>
      </c>
      <c r="P69" s="39">
        <f t="shared" si="25"/>
        <v>38539.556000000004</v>
      </c>
      <c r="Q69" s="39">
        <f t="shared" si="26"/>
        <v>13.679363941292351</v>
      </c>
      <c r="R69" s="39">
        <f t="shared" si="27"/>
        <v>13.679363941292351</v>
      </c>
      <c r="S69" s="39">
        <v>2.7</v>
      </c>
      <c r="T69" s="36" t="s">
        <v>11</v>
      </c>
      <c r="U69" s="36" t="s">
        <v>291</v>
      </c>
      <c r="V69" s="39">
        <v>2.7</v>
      </c>
      <c r="W69" s="36" t="s">
        <v>11</v>
      </c>
      <c r="X69" s="36" t="s">
        <v>291</v>
      </c>
      <c r="Y69" s="36">
        <f>IF(AND(AA69=Matrica!$A$4,AB69=Matrica!$B$3),Matrica!$B$4,IF(AND(AA69=Matrica!$A$4,AB69=Matrica!$E$3),Matrica!$E$4,IF(AND(AA69=Matrica!$A$4,AB69=Matrica!$H$3),Matrica!$H$4,IF(AND(AA69=Matrica!$A$5,AB69=Matrica!$B$3),Matrica!$B$5,IF(AND(AA69=Matrica!$A$5,AB69=Matrica!$E$3),Matrica!$E$5,IF(AND(AA69=Matrica!$A$5,AB69=Matrica!$H$3),Matrica!$H$5,IF(AND(AA69=Matrica!$A$6,AB69=Matrica!$B$3),Matrica!$B$6,IF(AND(AA69=Matrica!$A$6,AB69=Matrica!$E$3),Matrica!$E$6,IF(AND(AA69=Matrica!$A$6,AB69=Matrica!$H$3),Matrica!$H$6,IF(AND(AA69=Matrica!$A$7,AB69=Matrica!$B$3),Matrica!$B$7,IF(AND(AA69=Matrica!$A$7,AB69=Matrica!$E$3),Matrica!$E$7,IF(AND(AA69=Matrica!$A$7,AB69=Matrica!$H$3),Matrica!$H$7,IF(AND(AA69=Matrica!$A$8,AB69=Matrica!$B$3),Matrica!$B$8,IF(AND(AA69=Matrica!$A$8,AB69=Matrica!$E$3),Matrica!$E$8,IF(AND(AA69=Matrica!$A$8,AB69=Matrica!$H$3),Matrica!$H$8,IF(AND(AA69=Matrica!$A$9,AB69=Matrica!$B$3),Matrica!$B$9,IF(AND(AA69=Matrica!$A$9,AB69=Matrica!$E$3),Matrica!$E$9,IF(AND(AA69=Matrica!$A$9,AB69=Matrica!$H$3),Matrica!$H$9,IF(AND(AA69=Matrica!$A$10,AB69=Matrica!$B$3),Matrica!$B$10,IF(AND(AA69=Matrica!$A$10,AB69=Matrica!$E$3),Matrica!$E$10,IF(AND(AA69=Matrica!$A$10,AB69=Matrica!$H$3),Matrica!$H$10,IF(AND(AA69=Matrica!$A$11,AB69=Matrica!$B$3),Matrica!$B$11,IF(AND(AA69=Matrica!$A$11,AB69=Matrica!$E$3),Matrica!$E$11,IF(AND(AA69=Matrica!$A$11,AB69=Matrica!$H$3),Matrica!$H$11,IF(AND(AA69=Matrica!$A$12,AB69=Matrica!$B$3),Matrica!$B$12,IF(AND(AA69=Matrica!$A$12,AB69=Matrica!$E$3),Matrica!$E$12,IF(AND(AA69=Matrica!$A$12,AB69=Matrica!$H$3),Matrica!$H$12,IF(AND(AA69=Matrica!$A$13,AB69=Matrica!$B$3),Matrica!$B$13,IF(AND(AA69=Matrica!$A$13,AB69=Matrica!$E$3),Matrica!$E$13,IF(AND(AA69=Matrica!$A$13,AB69=Matrica!$H$3),Matrica!$H$13,IF(AND(AA69=Matrica!$A$14,AB69=Matrica!$B$3),Matrica!$B$14,IF(AND(AA69=Matrica!$A$14,AB69=Matrica!$E$3),Matrica!$E$14,IF(AND(AA69=Matrica!$A$14,AB69=Matrica!$H$3),Matrica!$H$14,IF(AND(AA69=Matrica!$A$15,AB69=Matrica!$B$3),Matrica!$B$15,IF(AND(AA69=Matrica!$A$15,AB69=Matrica!$E$3),Matrica!$E$15,IF(AND(AA69=Matrica!$A$15,AB69=Matrica!$H$3),Matrica!$H$15,IF(AND(AA69=Matrica!$A$16,AB69=Matrica!$B$3),Matrica!$B$16,IF(AND(AA69=Matrica!$A$16,AB69=Matrica!$E$3),Matrica!$E$16,IF(AND(AA69=Matrica!$A$16,AB69=Matrica!$H$3),Matrica!$H$16,"")))))))))))))))))))))))))))))))))))))))</f>
        <v>2.76</v>
      </c>
      <c r="Z69" s="36">
        <f>IF(AND(AA69=Matrica!$A$4,AB69=Matrica!$B$3),Matrica!$D$4,IF(AND(AA69=Matrica!$A$4,AB69=Matrica!$E$3),Matrica!$G$4,IF(AND(AA69=Matrica!$A$4,AB69=Matrica!$H$3),Matrica!$J$4,IF(AND(AA69=Matrica!$A$5,AB69=Matrica!$B$3),Matrica!$D$5,IF(AND(AA69=Matrica!$A$5,AB69=Matrica!$E$3),Matrica!$G$5,IF(AND(AA69=Matrica!$A$5,AB69=Matrica!$H$3),Matrica!$J$5,IF(AND(AA69=Matrica!$A$6,AB69=Matrica!$B$3),Matrica!$D$6,IF(AND(AA69=Matrica!$A$6,AB69=Matrica!$E$3),Matrica!$G$6,IF(AND(AA69=Matrica!$A$6,AB69=Matrica!$H$3),Matrica!$J$6,IF(AND(AA69=Matrica!$A$7,AB69=Matrica!$B$3),Matrica!$D$7,IF(AND(AA69=Matrica!$A$7,AB69=Matrica!$E$3),Matrica!$G$7,IF(AND(AA69=Matrica!$A$7,AB69=Matrica!$H$3),Matrica!$J$7,IF(AND(AA69=Matrica!$A$8,AB69=Matrica!$B$3),Matrica!$D$8,IF(AND(AA69=Matrica!$A$8,AB69=Matrica!$E$3),Matrica!$G$8,IF(AND(AA69=Matrica!$A$8,AB69=Matrica!$H$3),Matrica!$J$8,IF(AND(AA69=Matrica!$A$9,AB69=Matrica!$B$3),Matrica!$D$9,IF(AND(AA69=Matrica!$A$9,AB69=Matrica!$E$3),Matrica!$G$9,IF(AND(AA69=Matrica!$A$9,AB69=Matrica!$H$3),Matrica!$J$9,IF(AND(AA69=Matrica!$A$10,AB69=Matrica!$B$3),Matrica!$D$10,IF(AND(AA69=Matrica!$A$10,AB69=Matrica!$E$3),Matrica!$G$10,IF(AND(AA69=Matrica!$A$10,AB69=Matrica!$H$3),Matrica!$J$10,IF(AND(AA69=Matrica!$A$11,AB69=Matrica!$B$3),Matrica!$D$11,IF(AND(AA69=Matrica!$A$11,AB69=Matrica!$E$3),Matrica!$G$11,IF(AND(AA69=Matrica!$A$11,AB69=Matrica!$H$3),Matrica!$J$11,IF(AND(AA69=Matrica!$A$12,AB69=Matrica!$B$3),Matrica!$D$12,IF(AND(AA69=Matrica!$A$12,AB69=Matrica!$E$3),Matrica!$G$12,IF(AND(AA69=Matrica!$A$12,AB69=Matrica!$H$3),Matrica!$J$12,IF(AND(AA69=Matrica!$A$13,AB69=Matrica!$B$3),Matrica!$D$13,IF(AND(AA69=Matrica!$A$13,AB69=Matrica!$E$3),Matrica!$G$13,IF(AND(AA69=Matrica!$A$13,AB69=Matrica!$H$3),Matrica!$J$13,IF(AND(AA69=Matrica!$A$14,AB69=Matrica!$B$3),Matrica!$D$14,IF(AND(AA69=Matrica!$A$14,AB69=Matrica!$E$3),Matrica!$G$14,IF(AND(AA69=Matrica!$A$14,AB69=Matrica!$H$3),Matrica!$J$14,IF(AND(AA69=Matrica!$A$15,AB69=Matrica!$B$3),Matrica!$D$15,IF(AND(AA69=Matrica!$A$15,AB69=Matrica!$E$3),Matrica!$G$15,IF(AND(AA69=Matrica!$A$15,AB69=Matrica!$H$3),Matrica!$J$15,IF(AND(AA69=Matrica!$A$16,AB69=Matrica!$B$3),Matrica!$D$16,IF(AND(AA69=Matrica!$A$16,AB69=Matrica!$E$3),Matrica!$G$16,IF(AND(AA69=Matrica!$A$16,AB69=Matrica!$H$3),Matrica!$J$16,"")))))))))))))))))))))))))))))))))))))))</f>
        <v>2.84</v>
      </c>
      <c r="AA69" s="171" t="s">
        <v>11</v>
      </c>
      <c r="AB69" s="171">
        <v>3</v>
      </c>
      <c r="AC69" s="172">
        <v>2.76</v>
      </c>
      <c r="AD69" s="173" t="str">
        <f t="shared" si="20"/>
        <v>RAST</v>
      </c>
      <c r="AE69" s="173">
        <f t="shared" si="28"/>
        <v>2.2222222222222077</v>
      </c>
      <c r="AF69" s="173">
        <f t="shared" si="29"/>
        <v>2.2222222222222077E-2</v>
      </c>
      <c r="AG69" s="174">
        <v>395.36</v>
      </c>
      <c r="AH69" s="181">
        <f>AC68/((P68-P69)/P69+1)</f>
        <v>2.7134945054945048</v>
      </c>
      <c r="AI69" s="175">
        <f t="shared" si="31"/>
        <v>39448.624799999998</v>
      </c>
      <c r="AJ69" s="175">
        <f t="shared" si="32"/>
        <v>2.3587941698134607</v>
      </c>
      <c r="AK69" s="176" t="s">
        <v>10</v>
      </c>
      <c r="AL69" s="176">
        <v>2</v>
      </c>
      <c r="AM69" s="176">
        <v>3.28</v>
      </c>
      <c r="AN69" s="177">
        <f t="shared" si="21"/>
        <v>46880.974399999999</v>
      </c>
      <c r="AO69" s="177">
        <f t="shared" si="30"/>
        <v>21.643784375720344</v>
      </c>
      <c r="AP69" s="175">
        <f t="shared" si="33"/>
        <v>15596408.300928</v>
      </c>
      <c r="AQ69" s="177">
        <f t="shared" si="34"/>
        <v>18534862.038784001</v>
      </c>
      <c r="AR69" s="178">
        <f t="shared" si="35"/>
        <v>-2938453.7378560007</v>
      </c>
    </row>
    <row r="70" spans="3:44" ht="80.099999999999994" customHeight="1">
      <c r="C70" s="45" t="s">
        <v>212</v>
      </c>
      <c r="D70" s="143" t="s">
        <v>64</v>
      </c>
      <c r="E70" s="167" t="s">
        <v>10</v>
      </c>
      <c r="F70" s="41" t="s">
        <v>137</v>
      </c>
      <c r="G70" s="36">
        <v>0.04</v>
      </c>
      <c r="H70" s="36"/>
      <c r="I70" s="36"/>
      <c r="J70" s="36">
        <v>17.32</v>
      </c>
      <c r="K70" s="36">
        <v>17.32</v>
      </c>
      <c r="L70" s="40">
        <f t="shared" si="22"/>
        <v>18.012799999999999</v>
      </c>
      <c r="M70" s="40">
        <f t="shared" si="23"/>
        <v>18.012799999999999</v>
      </c>
      <c r="N70" s="39">
        <v>2871.8</v>
      </c>
      <c r="O70" s="39">
        <f t="shared" si="24"/>
        <v>51729.159039999999</v>
      </c>
      <c r="P70" s="39">
        <f t="shared" si="25"/>
        <v>51729.159039999999</v>
      </c>
      <c r="Q70" s="39">
        <f t="shared" si="26"/>
        <v>18.360927481498571</v>
      </c>
      <c r="R70" s="39">
        <f t="shared" si="27"/>
        <v>18.360927481498571</v>
      </c>
      <c r="S70" s="39">
        <v>3.62</v>
      </c>
      <c r="T70" s="36" t="s">
        <v>9</v>
      </c>
      <c r="U70" s="36" t="s">
        <v>291</v>
      </c>
      <c r="V70" s="39">
        <v>3.62</v>
      </c>
      <c r="W70" s="36" t="s">
        <v>9</v>
      </c>
      <c r="X70" s="36" t="s">
        <v>291</v>
      </c>
      <c r="Y70" s="36">
        <f>IF(AND(AA70=Matrica!$A$4,AB70=Matrica!$B$3),Matrica!$B$4,IF(AND(AA70=Matrica!$A$4,AB70=Matrica!$E$3),Matrica!$E$4,IF(AND(AA70=Matrica!$A$4,AB70=Matrica!$H$3),Matrica!$H$4,IF(AND(AA70=Matrica!$A$5,AB70=Matrica!$B$3),Matrica!$B$5,IF(AND(AA70=Matrica!$A$5,AB70=Matrica!$E$3),Matrica!$E$5,IF(AND(AA70=Matrica!$A$5,AB70=Matrica!$H$3),Matrica!$H$5,IF(AND(AA70=Matrica!$A$6,AB70=Matrica!$B$3),Matrica!$B$6,IF(AND(AA70=Matrica!$A$6,AB70=Matrica!$E$3),Matrica!$E$6,IF(AND(AA70=Matrica!$A$6,AB70=Matrica!$H$3),Matrica!$H$6,IF(AND(AA70=Matrica!$A$7,AB70=Matrica!$B$3),Matrica!$B$7,IF(AND(AA70=Matrica!$A$7,AB70=Matrica!$E$3),Matrica!$E$7,IF(AND(AA70=Matrica!$A$7,AB70=Matrica!$H$3),Matrica!$H$7,IF(AND(AA70=Matrica!$A$8,AB70=Matrica!$B$3),Matrica!$B$8,IF(AND(AA70=Matrica!$A$8,AB70=Matrica!$E$3),Matrica!$E$8,IF(AND(AA70=Matrica!$A$8,AB70=Matrica!$H$3),Matrica!$H$8,IF(AND(AA70=Matrica!$A$9,AB70=Matrica!$B$3),Matrica!$B$9,IF(AND(AA70=Matrica!$A$9,AB70=Matrica!$E$3),Matrica!$E$9,IF(AND(AA70=Matrica!$A$9,AB70=Matrica!$H$3),Matrica!$H$9,IF(AND(AA70=Matrica!$A$10,AB70=Matrica!$B$3),Matrica!$B$10,IF(AND(AA70=Matrica!$A$10,AB70=Matrica!$E$3),Matrica!$E$10,IF(AND(AA70=Matrica!$A$10,AB70=Matrica!$H$3),Matrica!$H$10,IF(AND(AA70=Matrica!$A$11,AB70=Matrica!$B$3),Matrica!$B$11,IF(AND(AA70=Matrica!$A$11,AB70=Matrica!$E$3),Matrica!$E$11,IF(AND(AA70=Matrica!$A$11,AB70=Matrica!$H$3),Matrica!$H$11,IF(AND(AA70=Matrica!$A$12,AB70=Matrica!$B$3),Matrica!$B$12,IF(AND(AA70=Matrica!$A$12,AB70=Matrica!$E$3),Matrica!$E$12,IF(AND(AA70=Matrica!$A$12,AB70=Matrica!$H$3),Matrica!$H$12,IF(AND(AA70=Matrica!$A$13,AB70=Matrica!$B$3),Matrica!$B$13,IF(AND(AA70=Matrica!$A$13,AB70=Matrica!$E$3),Matrica!$E$13,IF(AND(AA70=Matrica!$A$13,AB70=Matrica!$H$3),Matrica!$H$13,IF(AND(AA70=Matrica!$A$14,AB70=Matrica!$B$3),Matrica!$B$14,IF(AND(AA70=Matrica!$A$14,AB70=Matrica!$E$3),Matrica!$E$14,IF(AND(AA70=Matrica!$A$14,AB70=Matrica!$H$3),Matrica!$H$14,IF(AND(AA70=Matrica!$A$15,AB70=Matrica!$B$3),Matrica!$B$15,IF(AND(AA70=Matrica!$A$15,AB70=Matrica!$E$3),Matrica!$E$15,IF(AND(AA70=Matrica!$A$15,AB70=Matrica!$H$3),Matrica!$H$15,IF(AND(AA70=Matrica!$A$16,AB70=Matrica!$B$3),Matrica!$B$16,IF(AND(AA70=Matrica!$A$16,AB70=Matrica!$E$3),Matrica!$E$16,IF(AND(AA70=Matrica!$A$16,AB70=Matrica!$H$3),Matrica!$H$16,"")))))))))))))))))))))))))))))))))))))))</f>
        <v>3.86</v>
      </c>
      <c r="Z70" s="36">
        <f>IF(AND(AA70=Matrica!$A$4,AB70=Matrica!$B$3),Matrica!$D$4,IF(AND(AA70=Matrica!$A$4,AB70=Matrica!$E$3),Matrica!$G$4,IF(AND(AA70=Matrica!$A$4,AB70=Matrica!$H$3),Matrica!$J$4,IF(AND(AA70=Matrica!$A$5,AB70=Matrica!$B$3),Matrica!$D$5,IF(AND(AA70=Matrica!$A$5,AB70=Matrica!$E$3),Matrica!$G$5,IF(AND(AA70=Matrica!$A$5,AB70=Matrica!$H$3),Matrica!$J$5,IF(AND(AA70=Matrica!$A$6,AB70=Matrica!$B$3),Matrica!$D$6,IF(AND(AA70=Matrica!$A$6,AB70=Matrica!$E$3),Matrica!$G$6,IF(AND(AA70=Matrica!$A$6,AB70=Matrica!$H$3),Matrica!$J$6,IF(AND(AA70=Matrica!$A$7,AB70=Matrica!$B$3),Matrica!$D$7,IF(AND(AA70=Matrica!$A$7,AB70=Matrica!$E$3),Matrica!$G$7,IF(AND(AA70=Matrica!$A$7,AB70=Matrica!$H$3),Matrica!$J$7,IF(AND(AA70=Matrica!$A$8,AB70=Matrica!$B$3),Matrica!$D$8,IF(AND(AA70=Matrica!$A$8,AB70=Matrica!$E$3),Matrica!$G$8,IF(AND(AA70=Matrica!$A$8,AB70=Matrica!$H$3),Matrica!$J$8,IF(AND(AA70=Matrica!$A$9,AB70=Matrica!$B$3),Matrica!$D$9,IF(AND(AA70=Matrica!$A$9,AB70=Matrica!$E$3),Matrica!$G$9,IF(AND(AA70=Matrica!$A$9,AB70=Matrica!$H$3),Matrica!$J$9,IF(AND(AA70=Matrica!$A$10,AB70=Matrica!$B$3),Matrica!$D$10,IF(AND(AA70=Matrica!$A$10,AB70=Matrica!$E$3),Matrica!$G$10,IF(AND(AA70=Matrica!$A$10,AB70=Matrica!$H$3),Matrica!$J$10,IF(AND(AA70=Matrica!$A$11,AB70=Matrica!$B$3),Matrica!$D$11,IF(AND(AA70=Matrica!$A$11,AB70=Matrica!$E$3),Matrica!$G$11,IF(AND(AA70=Matrica!$A$11,AB70=Matrica!$H$3),Matrica!$J$11,IF(AND(AA70=Matrica!$A$12,AB70=Matrica!$B$3),Matrica!$D$12,IF(AND(AA70=Matrica!$A$12,AB70=Matrica!$E$3),Matrica!$G$12,IF(AND(AA70=Matrica!$A$12,AB70=Matrica!$H$3),Matrica!$J$12,IF(AND(AA70=Matrica!$A$13,AB70=Matrica!$B$3),Matrica!$D$13,IF(AND(AA70=Matrica!$A$13,AB70=Matrica!$E$3),Matrica!$G$13,IF(AND(AA70=Matrica!$A$13,AB70=Matrica!$H$3),Matrica!$J$13,IF(AND(AA70=Matrica!$A$14,AB70=Matrica!$B$3),Matrica!$D$14,IF(AND(AA70=Matrica!$A$14,AB70=Matrica!$E$3),Matrica!$G$14,IF(AND(AA70=Matrica!$A$14,AB70=Matrica!$H$3),Matrica!$J$14,IF(AND(AA70=Matrica!$A$15,AB70=Matrica!$B$3),Matrica!$D$15,IF(AND(AA70=Matrica!$A$15,AB70=Matrica!$E$3),Matrica!$G$15,IF(AND(AA70=Matrica!$A$15,AB70=Matrica!$H$3),Matrica!$J$15,IF(AND(AA70=Matrica!$A$16,AB70=Matrica!$B$3),Matrica!$D$16,IF(AND(AA70=Matrica!$A$16,AB70=Matrica!$E$3),Matrica!$G$16,IF(AND(AA70=Matrica!$A$16,AB70=Matrica!$H$3),Matrica!$J$16,"")))))))))))))))))))))))))))))))))))))))</f>
        <v>4.12</v>
      </c>
      <c r="AA70" s="171" t="s">
        <v>8</v>
      </c>
      <c r="AB70" s="171">
        <v>1</v>
      </c>
      <c r="AC70" s="172">
        <v>3.99</v>
      </c>
      <c r="AD70" s="173" t="str">
        <f t="shared" ref="AD70:AD101" si="36">IF(AND(S70&lt;Y70,S70&lt;Z70,V70&lt;Z70,V70&lt;Y70),"RAST",IF(AND(S70&gt;Y70,S70&gt;Z70,V70&gt;Y70,V70&gt;Z70),"PAD","ISTI"))</f>
        <v>RAST</v>
      </c>
      <c r="AE70" s="173">
        <f t="shared" si="28"/>
        <v>10.220994475138125</v>
      </c>
      <c r="AF70" s="173">
        <f t="shared" si="29"/>
        <v>0.10220994475138125</v>
      </c>
      <c r="AG70" s="174">
        <v>20775.099999999999</v>
      </c>
      <c r="AH70" s="136"/>
      <c r="AI70" s="175">
        <f t="shared" si="31"/>
        <v>57028.9902</v>
      </c>
      <c r="AJ70" s="175">
        <f t="shared" si="32"/>
        <v>10.24534567805726</v>
      </c>
      <c r="AK70" s="176" t="s">
        <v>8</v>
      </c>
      <c r="AL70" s="176">
        <v>2</v>
      </c>
      <c r="AM70" s="176">
        <v>4.13</v>
      </c>
      <c r="AN70" s="177">
        <f t="shared" ref="AN70:AN101" si="37">+AM70*14292.98</f>
        <v>59030.007399999995</v>
      </c>
      <c r="AO70" s="177">
        <f t="shared" si="30"/>
        <v>14.113603421146959</v>
      </c>
      <c r="AP70" s="175">
        <f t="shared" si="33"/>
        <v>1184782974.3040199</v>
      </c>
      <c r="AQ70" s="177">
        <f t="shared" si="34"/>
        <v>1226354306.7357397</v>
      </c>
      <c r="AR70" s="178">
        <f t="shared" si="35"/>
        <v>-41571332.43171978</v>
      </c>
    </row>
    <row r="71" spans="3:44" ht="80.099999999999994" customHeight="1">
      <c r="C71" s="45" t="s">
        <v>213</v>
      </c>
      <c r="D71" s="143" t="s">
        <v>64</v>
      </c>
      <c r="E71" s="167" t="s">
        <v>11</v>
      </c>
      <c r="F71" s="41" t="s">
        <v>137</v>
      </c>
      <c r="G71" s="36">
        <v>0.04</v>
      </c>
      <c r="H71" s="36"/>
      <c r="I71" s="36"/>
      <c r="J71" s="36">
        <v>14.88</v>
      </c>
      <c r="K71" s="36">
        <v>14.88</v>
      </c>
      <c r="L71" s="40">
        <f t="shared" si="22"/>
        <v>15.475200000000001</v>
      </c>
      <c r="M71" s="40">
        <f t="shared" si="23"/>
        <v>15.475200000000001</v>
      </c>
      <c r="N71" s="39">
        <v>2871.8</v>
      </c>
      <c r="O71" s="39">
        <f t="shared" si="24"/>
        <v>44441.679360000009</v>
      </c>
      <c r="P71" s="39">
        <f t="shared" si="25"/>
        <v>44441.679360000009</v>
      </c>
      <c r="Q71" s="39">
        <f t="shared" si="26"/>
        <v>15.774284118054204</v>
      </c>
      <c r="R71" s="39">
        <f t="shared" si="27"/>
        <v>15.774284118054204</v>
      </c>
      <c r="S71" s="39">
        <v>3.11</v>
      </c>
      <c r="T71" s="36" t="s">
        <v>10</v>
      </c>
      <c r="U71" s="36" t="s">
        <v>292</v>
      </c>
      <c r="V71" s="39">
        <v>3.11</v>
      </c>
      <c r="W71" s="36" t="s">
        <v>10</v>
      </c>
      <c r="X71" s="36" t="s">
        <v>292</v>
      </c>
      <c r="Y71" s="36">
        <f>IF(AND(AA71=Matrica!$A$4,AB71=Matrica!$B$3),Matrica!$B$4,IF(AND(AA71=Matrica!$A$4,AB71=Matrica!$E$3),Matrica!$E$4,IF(AND(AA71=Matrica!$A$4,AB71=Matrica!$H$3),Matrica!$H$4,IF(AND(AA71=Matrica!$A$5,AB71=Matrica!$B$3),Matrica!$B$5,IF(AND(AA71=Matrica!$A$5,AB71=Matrica!$E$3),Matrica!$E$5,IF(AND(AA71=Matrica!$A$5,AB71=Matrica!$H$3),Matrica!$H$5,IF(AND(AA71=Matrica!$A$6,AB71=Matrica!$B$3),Matrica!$B$6,IF(AND(AA71=Matrica!$A$6,AB71=Matrica!$E$3),Matrica!$E$6,IF(AND(AA71=Matrica!$A$6,AB71=Matrica!$H$3),Matrica!$H$6,IF(AND(AA71=Matrica!$A$7,AB71=Matrica!$B$3),Matrica!$B$7,IF(AND(AA71=Matrica!$A$7,AB71=Matrica!$E$3),Matrica!$E$7,IF(AND(AA71=Matrica!$A$7,AB71=Matrica!$H$3),Matrica!$H$7,IF(AND(AA71=Matrica!$A$8,AB71=Matrica!$B$3),Matrica!$B$8,IF(AND(AA71=Matrica!$A$8,AB71=Matrica!$E$3),Matrica!$E$8,IF(AND(AA71=Matrica!$A$8,AB71=Matrica!$H$3),Matrica!$H$8,IF(AND(AA71=Matrica!$A$9,AB71=Matrica!$B$3),Matrica!$B$9,IF(AND(AA71=Matrica!$A$9,AB71=Matrica!$E$3),Matrica!$E$9,IF(AND(AA71=Matrica!$A$9,AB71=Matrica!$H$3),Matrica!$H$9,IF(AND(AA71=Matrica!$A$10,AB71=Matrica!$B$3),Matrica!$B$10,IF(AND(AA71=Matrica!$A$10,AB71=Matrica!$E$3),Matrica!$E$10,IF(AND(AA71=Matrica!$A$10,AB71=Matrica!$H$3),Matrica!$H$10,IF(AND(AA71=Matrica!$A$11,AB71=Matrica!$B$3),Matrica!$B$11,IF(AND(AA71=Matrica!$A$11,AB71=Matrica!$E$3),Matrica!$E$11,IF(AND(AA71=Matrica!$A$11,AB71=Matrica!$H$3),Matrica!$H$11,IF(AND(AA71=Matrica!$A$12,AB71=Matrica!$B$3),Matrica!$B$12,IF(AND(AA71=Matrica!$A$12,AB71=Matrica!$E$3),Matrica!$E$12,IF(AND(AA71=Matrica!$A$12,AB71=Matrica!$H$3),Matrica!$H$12,IF(AND(AA71=Matrica!$A$13,AB71=Matrica!$B$3),Matrica!$B$13,IF(AND(AA71=Matrica!$A$13,AB71=Matrica!$E$3),Matrica!$E$13,IF(AND(AA71=Matrica!$A$13,AB71=Matrica!$H$3),Matrica!$H$13,IF(AND(AA71=Matrica!$A$14,AB71=Matrica!$B$3),Matrica!$B$14,IF(AND(AA71=Matrica!$A$14,AB71=Matrica!$E$3),Matrica!$E$14,IF(AND(AA71=Matrica!$A$14,AB71=Matrica!$H$3),Matrica!$H$14,IF(AND(AA71=Matrica!$A$15,AB71=Matrica!$B$3),Matrica!$B$15,IF(AND(AA71=Matrica!$A$15,AB71=Matrica!$E$3),Matrica!$E$15,IF(AND(AA71=Matrica!$A$15,AB71=Matrica!$H$3),Matrica!$H$15,IF(AND(AA71=Matrica!$A$16,AB71=Matrica!$B$3),Matrica!$B$16,IF(AND(AA71=Matrica!$A$16,AB71=Matrica!$E$3),Matrica!$E$16,IF(AND(AA71=Matrica!$A$16,AB71=Matrica!$H$3),Matrica!$H$16,"")))))))))))))))))))))))))))))))))))))))</f>
        <v>3.34</v>
      </c>
      <c r="Z71" s="36">
        <f>IF(AND(AA71=Matrica!$A$4,AB71=Matrica!$B$3),Matrica!$D$4,IF(AND(AA71=Matrica!$A$4,AB71=Matrica!$E$3),Matrica!$G$4,IF(AND(AA71=Matrica!$A$4,AB71=Matrica!$H$3),Matrica!$J$4,IF(AND(AA71=Matrica!$A$5,AB71=Matrica!$B$3),Matrica!$D$5,IF(AND(AA71=Matrica!$A$5,AB71=Matrica!$E$3),Matrica!$G$5,IF(AND(AA71=Matrica!$A$5,AB71=Matrica!$H$3),Matrica!$J$5,IF(AND(AA71=Matrica!$A$6,AB71=Matrica!$B$3),Matrica!$D$6,IF(AND(AA71=Matrica!$A$6,AB71=Matrica!$E$3),Matrica!$G$6,IF(AND(AA71=Matrica!$A$6,AB71=Matrica!$H$3),Matrica!$J$6,IF(AND(AA71=Matrica!$A$7,AB71=Matrica!$B$3),Matrica!$D$7,IF(AND(AA71=Matrica!$A$7,AB71=Matrica!$E$3),Matrica!$G$7,IF(AND(AA71=Matrica!$A$7,AB71=Matrica!$H$3),Matrica!$J$7,IF(AND(AA71=Matrica!$A$8,AB71=Matrica!$B$3),Matrica!$D$8,IF(AND(AA71=Matrica!$A$8,AB71=Matrica!$E$3),Matrica!$G$8,IF(AND(AA71=Matrica!$A$8,AB71=Matrica!$H$3),Matrica!$J$8,IF(AND(AA71=Matrica!$A$9,AB71=Matrica!$B$3),Matrica!$D$9,IF(AND(AA71=Matrica!$A$9,AB71=Matrica!$E$3),Matrica!$G$9,IF(AND(AA71=Matrica!$A$9,AB71=Matrica!$H$3),Matrica!$J$9,IF(AND(AA71=Matrica!$A$10,AB71=Matrica!$B$3),Matrica!$D$10,IF(AND(AA71=Matrica!$A$10,AB71=Matrica!$E$3),Matrica!$G$10,IF(AND(AA71=Matrica!$A$10,AB71=Matrica!$H$3),Matrica!$J$10,IF(AND(AA71=Matrica!$A$11,AB71=Matrica!$B$3),Matrica!$D$11,IF(AND(AA71=Matrica!$A$11,AB71=Matrica!$E$3),Matrica!$G$11,IF(AND(AA71=Matrica!$A$11,AB71=Matrica!$H$3),Matrica!$J$11,IF(AND(AA71=Matrica!$A$12,AB71=Matrica!$B$3),Matrica!$D$12,IF(AND(AA71=Matrica!$A$12,AB71=Matrica!$E$3),Matrica!$G$12,IF(AND(AA71=Matrica!$A$12,AB71=Matrica!$H$3),Matrica!$J$12,IF(AND(AA71=Matrica!$A$13,AB71=Matrica!$B$3),Matrica!$D$13,IF(AND(AA71=Matrica!$A$13,AB71=Matrica!$E$3),Matrica!$G$13,IF(AND(AA71=Matrica!$A$13,AB71=Matrica!$H$3),Matrica!$J$13,IF(AND(AA71=Matrica!$A$14,AB71=Matrica!$B$3),Matrica!$D$14,IF(AND(AA71=Matrica!$A$14,AB71=Matrica!$E$3),Matrica!$G$14,IF(AND(AA71=Matrica!$A$14,AB71=Matrica!$H$3),Matrica!$J$14,IF(AND(AA71=Matrica!$A$15,AB71=Matrica!$B$3),Matrica!$D$15,IF(AND(AA71=Matrica!$A$15,AB71=Matrica!$E$3),Matrica!$G$15,IF(AND(AA71=Matrica!$A$15,AB71=Matrica!$H$3),Matrica!$J$15,IF(AND(AA71=Matrica!$A$16,AB71=Matrica!$B$3),Matrica!$D$16,IF(AND(AA71=Matrica!$A$16,AB71=Matrica!$E$3),Matrica!$G$16,IF(AND(AA71=Matrica!$A$16,AB71=Matrica!$H$3),Matrica!$J$16,"")))))))))))))))))))))))))))))))))))))))</f>
        <v>3.45</v>
      </c>
      <c r="AA71" s="171" t="s">
        <v>10</v>
      </c>
      <c r="AB71" s="171">
        <v>3</v>
      </c>
      <c r="AC71" s="172">
        <v>3.43</v>
      </c>
      <c r="AD71" s="173" t="str">
        <f t="shared" si="36"/>
        <v>RAST</v>
      </c>
      <c r="AE71" s="173">
        <f t="shared" si="28"/>
        <v>10.289389067524125</v>
      </c>
      <c r="AF71" s="173">
        <f t="shared" si="29"/>
        <v>0.10289389067524125</v>
      </c>
      <c r="AG71" s="174">
        <v>1661.99</v>
      </c>
      <c r="AH71" s="181">
        <f>AC70/((P70-P71)/P71+1)</f>
        <v>3.4278983833718257</v>
      </c>
      <c r="AI71" s="175">
        <f t="shared" si="31"/>
        <v>49024.921399999999</v>
      </c>
      <c r="AJ71" s="175">
        <f t="shared" si="32"/>
        <v>10.31293620313809</v>
      </c>
      <c r="AK71" s="176" t="s">
        <v>9</v>
      </c>
      <c r="AL71" s="176">
        <v>1</v>
      </c>
      <c r="AM71" s="176">
        <v>3.54</v>
      </c>
      <c r="AN71" s="177">
        <f t="shared" si="37"/>
        <v>50597.1492</v>
      </c>
      <c r="AO71" s="177">
        <f t="shared" si="30"/>
        <v>13.85066885105215</v>
      </c>
      <c r="AP71" s="175">
        <f t="shared" si="33"/>
        <v>81478929.117586002</v>
      </c>
      <c r="AQ71" s="177">
        <f t="shared" si="34"/>
        <v>84091955.998907998</v>
      </c>
      <c r="AR71" s="178">
        <f t="shared" si="35"/>
        <v>-2613026.8813219965</v>
      </c>
    </row>
    <row r="72" spans="3:44" ht="80.099999999999994" customHeight="1">
      <c r="C72" s="45" t="s">
        <v>211</v>
      </c>
      <c r="D72" s="143" t="s">
        <v>64</v>
      </c>
      <c r="E72" s="167" t="s">
        <v>13</v>
      </c>
      <c r="F72" s="41" t="s">
        <v>137</v>
      </c>
      <c r="G72" s="36">
        <v>0.04</v>
      </c>
      <c r="H72" s="36"/>
      <c r="I72" s="36"/>
      <c r="J72" s="36">
        <v>13.42</v>
      </c>
      <c r="K72" s="36">
        <v>13.42</v>
      </c>
      <c r="L72" s="40">
        <f t="shared" si="22"/>
        <v>13.956799999999999</v>
      </c>
      <c r="M72" s="40">
        <f t="shared" si="23"/>
        <v>13.956799999999999</v>
      </c>
      <c r="N72" s="39">
        <v>2871.8</v>
      </c>
      <c r="O72" s="39">
        <f t="shared" ref="O72:O103" si="38">L72*N72</f>
        <v>40081.13824</v>
      </c>
      <c r="P72" s="39">
        <f t="shared" ref="P72:P103" si="39">IF(M72=0,"",M72*N72)</f>
        <v>40081.13824</v>
      </c>
      <c r="Q72" s="39">
        <f t="shared" ref="Q72:Q103" si="40">O72/2817.35</f>
        <v>14.226538498944043</v>
      </c>
      <c r="R72" s="39">
        <f t="shared" ref="R72:R103" si="41">IFERROR(P72/2817.35,"")</f>
        <v>14.226538498944043</v>
      </c>
      <c r="S72" s="39">
        <v>2.8</v>
      </c>
      <c r="T72" s="36" t="s">
        <v>11</v>
      </c>
      <c r="U72" s="36" t="s">
        <v>293</v>
      </c>
      <c r="V72" s="39">
        <v>2.8</v>
      </c>
      <c r="W72" s="36" t="s">
        <v>11</v>
      </c>
      <c r="X72" s="36" t="s">
        <v>293</v>
      </c>
      <c r="Y72" s="36">
        <f>IF(AND(AA72=Matrica!$A$4,AB72=Matrica!$B$3),Matrica!$B$4,IF(AND(AA72=Matrica!$A$4,AB72=Matrica!$E$3),Matrica!$E$4,IF(AND(AA72=Matrica!$A$4,AB72=Matrica!$H$3),Matrica!$H$4,IF(AND(AA72=Matrica!$A$5,AB72=Matrica!$B$3),Matrica!$B$5,IF(AND(AA72=Matrica!$A$5,AB72=Matrica!$E$3),Matrica!$E$5,IF(AND(AA72=Matrica!$A$5,AB72=Matrica!$H$3),Matrica!$H$5,IF(AND(AA72=Matrica!$A$6,AB72=Matrica!$B$3),Matrica!$B$6,IF(AND(AA72=Matrica!$A$6,AB72=Matrica!$E$3),Matrica!$E$6,IF(AND(AA72=Matrica!$A$6,AB72=Matrica!$H$3),Matrica!$H$6,IF(AND(AA72=Matrica!$A$7,AB72=Matrica!$B$3),Matrica!$B$7,IF(AND(AA72=Matrica!$A$7,AB72=Matrica!$E$3),Matrica!$E$7,IF(AND(AA72=Matrica!$A$7,AB72=Matrica!$H$3),Matrica!$H$7,IF(AND(AA72=Matrica!$A$8,AB72=Matrica!$B$3),Matrica!$B$8,IF(AND(AA72=Matrica!$A$8,AB72=Matrica!$E$3),Matrica!$E$8,IF(AND(AA72=Matrica!$A$8,AB72=Matrica!$H$3),Matrica!$H$8,IF(AND(AA72=Matrica!$A$9,AB72=Matrica!$B$3),Matrica!$B$9,IF(AND(AA72=Matrica!$A$9,AB72=Matrica!$E$3),Matrica!$E$9,IF(AND(AA72=Matrica!$A$9,AB72=Matrica!$H$3),Matrica!$H$9,IF(AND(AA72=Matrica!$A$10,AB72=Matrica!$B$3),Matrica!$B$10,IF(AND(AA72=Matrica!$A$10,AB72=Matrica!$E$3),Matrica!$E$10,IF(AND(AA72=Matrica!$A$10,AB72=Matrica!$H$3),Matrica!$H$10,IF(AND(AA72=Matrica!$A$11,AB72=Matrica!$B$3),Matrica!$B$11,IF(AND(AA72=Matrica!$A$11,AB72=Matrica!$E$3),Matrica!$E$11,IF(AND(AA72=Matrica!$A$11,AB72=Matrica!$H$3),Matrica!$H$11,IF(AND(AA72=Matrica!$A$12,AB72=Matrica!$B$3),Matrica!$B$12,IF(AND(AA72=Matrica!$A$12,AB72=Matrica!$E$3),Matrica!$E$12,IF(AND(AA72=Matrica!$A$12,AB72=Matrica!$H$3),Matrica!$H$12,IF(AND(AA72=Matrica!$A$13,AB72=Matrica!$B$3),Matrica!$B$13,IF(AND(AA72=Matrica!$A$13,AB72=Matrica!$E$3),Matrica!$E$13,IF(AND(AA72=Matrica!$A$13,AB72=Matrica!$H$3),Matrica!$H$13,IF(AND(AA72=Matrica!$A$14,AB72=Matrica!$B$3),Matrica!$B$14,IF(AND(AA72=Matrica!$A$14,AB72=Matrica!$E$3),Matrica!$E$14,IF(AND(AA72=Matrica!$A$14,AB72=Matrica!$H$3),Matrica!$H$14,IF(AND(AA72=Matrica!$A$15,AB72=Matrica!$B$3),Matrica!$B$15,IF(AND(AA72=Matrica!$A$15,AB72=Matrica!$E$3),Matrica!$E$15,IF(AND(AA72=Matrica!$A$15,AB72=Matrica!$H$3),Matrica!$H$15,IF(AND(AA72=Matrica!$A$16,AB72=Matrica!$B$3),Matrica!$B$16,IF(AND(AA72=Matrica!$A$16,AB72=Matrica!$E$3),Matrica!$E$16,IF(AND(AA72=Matrica!$A$16,AB72=Matrica!$H$3),Matrica!$H$16,"")))))))))))))))))))))))))))))))))))))))</f>
        <v>2.76</v>
      </c>
      <c r="Z72" s="36">
        <f>IF(AND(AA72=Matrica!$A$4,AB72=Matrica!$B$3),Matrica!$D$4,IF(AND(AA72=Matrica!$A$4,AB72=Matrica!$E$3),Matrica!$G$4,IF(AND(AA72=Matrica!$A$4,AB72=Matrica!$H$3),Matrica!$J$4,IF(AND(AA72=Matrica!$A$5,AB72=Matrica!$B$3),Matrica!$D$5,IF(AND(AA72=Matrica!$A$5,AB72=Matrica!$E$3),Matrica!$G$5,IF(AND(AA72=Matrica!$A$5,AB72=Matrica!$H$3),Matrica!$J$5,IF(AND(AA72=Matrica!$A$6,AB72=Matrica!$B$3),Matrica!$D$6,IF(AND(AA72=Matrica!$A$6,AB72=Matrica!$E$3),Matrica!$G$6,IF(AND(AA72=Matrica!$A$6,AB72=Matrica!$H$3),Matrica!$J$6,IF(AND(AA72=Matrica!$A$7,AB72=Matrica!$B$3),Matrica!$D$7,IF(AND(AA72=Matrica!$A$7,AB72=Matrica!$E$3),Matrica!$G$7,IF(AND(AA72=Matrica!$A$7,AB72=Matrica!$H$3),Matrica!$J$7,IF(AND(AA72=Matrica!$A$8,AB72=Matrica!$B$3),Matrica!$D$8,IF(AND(AA72=Matrica!$A$8,AB72=Matrica!$E$3),Matrica!$G$8,IF(AND(AA72=Matrica!$A$8,AB72=Matrica!$H$3),Matrica!$J$8,IF(AND(AA72=Matrica!$A$9,AB72=Matrica!$B$3),Matrica!$D$9,IF(AND(AA72=Matrica!$A$9,AB72=Matrica!$E$3),Matrica!$G$9,IF(AND(AA72=Matrica!$A$9,AB72=Matrica!$H$3),Matrica!$J$9,IF(AND(AA72=Matrica!$A$10,AB72=Matrica!$B$3),Matrica!$D$10,IF(AND(AA72=Matrica!$A$10,AB72=Matrica!$E$3),Matrica!$G$10,IF(AND(AA72=Matrica!$A$10,AB72=Matrica!$H$3),Matrica!$J$10,IF(AND(AA72=Matrica!$A$11,AB72=Matrica!$B$3),Matrica!$D$11,IF(AND(AA72=Matrica!$A$11,AB72=Matrica!$E$3),Matrica!$G$11,IF(AND(AA72=Matrica!$A$11,AB72=Matrica!$H$3),Matrica!$J$11,IF(AND(AA72=Matrica!$A$12,AB72=Matrica!$B$3),Matrica!$D$12,IF(AND(AA72=Matrica!$A$12,AB72=Matrica!$E$3),Matrica!$G$12,IF(AND(AA72=Matrica!$A$12,AB72=Matrica!$H$3),Matrica!$J$12,IF(AND(AA72=Matrica!$A$13,AB72=Matrica!$B$3),Matrica!$D$13,IF(AND(AA72=Matrica!$A$13,AB72=Matrica!$E$3),Matrica!$G$13,IF(AND(AA72=Matrica!$A$13,AB72=Matrica!$H$3),Matrica!$J$13,IF(AND(AA72=Matrica!$A$14,AB72=Matrica!$B$3),Matrica!$D$14,IF(AND(AA72=Matrica!$A$14,AB72=Matrica!$E$3),Matrica!$G$14,IF(AND(AA72=Matrica!$A$14,AB72=Matrica!$H$3),Matrica!$J$14,IF(AND(AA72=Matrica!$A$15,AB72=Matrica!$B$3),Matrica!$D$15,IF(AND(AA72=Matrica!$A$15,AB72=Matrica!$E$3),Matrica!$G$15,IF(AND(AA72=Matrica!$A$15,AB72=Matrica!$H$3),Matrica!$J$15,IF(AND(AA72=Matrica!$A$16,AB72=Matrica!$B$3),Matrica!$D$16,IF(AND(AA72=Matrica!$A$16,AB72=Matrica!$E$3),Matrica!$G$16,IF(AND(AA72=Matrica!$A$16,AB72=Matrica!$H$3),Matrica!$J$16,"")))))))))))))))))))))))))))))))))))))))</f>
        <v>2.84</v>
      </c>
      <c r="AA72" s="171" t="s">
        <v>11</v>
      </c>
      <c r="AB72" s="171">
        <v>3</v>
      </c>
      <c r="AC72" s="172">
        <v>2.81</v>
      </c>
      <c r="AD72" s="173" t="str">
        <f t="shared" si="36"/>
        <v>ISTI</v>
      </c>
      <c r="AE72" s="173">
        <f t="shared" si="28"/>
        <v>0.35714285714286542</v>
      </c>
      <c r="AF72" s="173">
        <f t="shared" si="29"/>
        <v>3.5714285714286542E-3</v>
      </c>
      <c r="AG72" s="174">
        <v>137.93</v>
      </c>
      <c r="AH72" s="181">
        <f>AC71/((P71-P72)/P72+1)</f>
        <v>3.0934543010752682</v>
      </c>
      <c r="AI72" s="175">
        <f t="shared" si="31"/>
        <v>40163.273800000003</v>
      </c>
      <c r="AJ72" s="175">
        <f t="shared" si="32"/>
        <v>0.20492322226026705</v>
      </c>
      <c r="AK72" s="176" t="s">
        <v>10</v>
      </c>
      <c r="AL72" s="176">
        <v>2</v>
      </c>
      <c r="AM72" s="176">
        <v>3.19</v>
      </c>
      <c r="AN72" s="177">
        <f t="shared" si="37"/>
        <v>45594.606199999995</v>
      </c>
      <c r="AO72" s="177">
        <f t="shared" si="30"/>
        <v>13.75576693203211</v>
      </c>
      <c r="AP72" s="175">
        <f t="shared" si="33"/>
        <v>5539720.3552340008</v>
      </c>
      <c r="AQ72" s="177">
        <f t="shared" si="34"/>
        <v>6288864.0331659997</v>
      </c>
      <c r="AR72" s="178">
        <f t="shared" si="35"/>
        <v>-749143.67793199886</v>
      </c>
    </row>
    <row r="73" spans="3:44" ht="80.099999999999994" customHeight="1">
      <c r="C73" s="45" t="s">
        <v>214</v>
      </c>
      <c r="D73" s="143" t="s">
        <v>64</v>
      </c>
      <c r="E73" s="167" t="s">
        <v>12</v>
      </c>
      <c r="F73" s="41" t="s">
        <v>137</v>
      </c>
      <c r="G73" s="36">
        <v>0.04</v>
      </c>
      <c r="H73" s="36"/>
      <c r="I73" s="36"/>
      <c r="J73" s="36">
        <v>13.65</v>
      </c>
      <c r="K73" s="36">
        <v>13.65</v>
      </c>
      <c r="L73" s="40">
        <f t="shared" si="22"/>
        <v>14.196</v>
      </c>
      <c r="M73" s="40">
        <f t="shared" si="23"/>
        <v>14.196</v>
      </c>
      <c r="N73" s="39">
        <v>2871.8</v>
      </c>
      <c r="O73" s="39">
        <f t="shared" si="38"/>
        <v>40768.072800000002</v>
      </c>
      <c r="P73" s="39">
        <f t="shared" si="39"/>
        <v>40768.072800000002</v>
      </c>
      <c r="Q73" s="39">
        <f t="shared" si="40"/>
        <v>14.47036143894085</v>
      </c>
      <c r="R73" s="39">
        <f t="shared" si="41"/>
        <v>14.47036143894085</v>
      </c>
      <c r="S73" s="39">
        <v>2.85</v>
      </c>
      <c r="T73" s="36" t="s">
        <v>11</v>
      </c>
      <c r="U73" s="36" t="s">
        <v>293</v>
      </c>
      <c r="V73" s="39">
        <v>2.85</v>
      </c>
      <c r="W73" s="36" t="s">
        <v>11</v>
      </c>
      <c r="X73" s="36" t="s">
        <v>293</v>
      </c>
      <c r="Y73" s="36">
        <f>IF(AND(AA73=Matrica!$A$4,AB73=Matrica!$B$3),Matrica!$B$4,IF(AND(AA73=Matrica!$A$4,AB73=Matrica!$E$3),Matrica!$E$4,IF(AND(AA73=Matrica!$A$4,AB73=Matrica!$H$3),Matrica!$H$4,IF(AND(AA73=Matrica!$A$5,AB73=Matrica!$B$3),Matrica!$B$5,IF(AND(AA73=Matrica!$A$5,AB73=Matrica!$E$3),Matrica!$E$5,IF(AND(AA73=Matrica!$A$5,AB73=Matrica!$H$3),Matrica!$H$5,IF(AND(AA73=Matrica!$A$6,AB73=Matrica!$B$3),Matrica!$B$6,IF(AND(AA73=Matrica!$A$6,AB73=Matrica!$E$3),Matrica!$E$6,IF(AND(AA73=Matrica!$A$6,AB73=Matrica!$H$3),Matrica!$H$6,IF(AND(AA73=Matrica!$A$7,AB73=Matrica!$B$3),Matrica!$B$7,IF(AND(AA73=Matrica!$A$7,AB73=Matrica!$E$3),Matrica!$E$7,IF(AND(AA73=Matrica!$A$7,AB73=Matrica!$H$3),Matrica!$H$7,IF(AND(AA73=Matrica!$A$8,AB73=Matrica!$B$3),Matrica!$B$8,IF(AND(AA73=Matrica!$A$8,AB73=Matrica!$E$3),Matrica!$E$8,IF(AND(AA73=Matrica!$A$8,AB73=Matrica!$H$3),Matrica!$H$8,IF(AND(AA73=Matrica!$A$9,AB73=Matrica!$B$3),Matrica!$B$9,IF(AND(AA73=Matrica!$A$9,AB73=Matrica!$E$3),Matrica!$E$9,IF(AND(AA73=Matrica!$A$9,AB73=Matrica!$H$3),Matrica!$H$9,IF(AND(AA73=Matrica!$A$10,AB73=Matrica!$B$3),Matrica!$B$10,IF(AND(AA73=Matrica!$A$10,AB73=Matrica!$E$3),Matrica!$E$10,IF(AND(AA73=Matrica!$A$10,AB73=Matrica!$H$3),Matrica!$H$10,IF(AND(AA73=Matrica!$A$11,AB73=Matrica!$B$3),Matrica!$B$11,IF(AND(AA73=Matrica!$A$11,AB73=Matrica!$E$3),Matrica!$E$11,IF(AND(AA73=Matrica!$A$11,AB73=Matrica!$H$3),Matrica!$H$11,IF(AND(AA73=Matrica!$A$12,AB73=Matrica!$B$3),Matrica!$B$12,IF(AND(AA73=Matrica!$A$12,AB73=Matrica!$E$3),Matrica!$E$12,IF(AND(AA73=Matrica!$A$12,AB73=Matrica!$H$3),Matrica!$H$12,IF(AND(AA73=Matrica!$A$13,AB73=Matrica!$B$3),Matrica!$B$13,IF(AND(AA73=Matrica!$A$13,AB73=Matrica!$E$3),Matrica!$E$13,IF(AND(AA73=Matrica!$A$13,AB73=Matrica!$H$3),Matrica!$H$13,IF(AND(AA73=Matrica!$A$14,AB73=Matrica!$B$3),Matrica!$B$14,IF(AND(AA73=Matrica!$A$14,AB73=Matrica!$E$3),Matrica!$E$14,IF(AND(AA73=Matrica!$A$14,AB73=Matrica!$H$3),Matrica!$H$14,IF(AND(AA73=Matrica!$A$15,AB73=Matrica!$B$3),Matrica!$B$15,IF(AND(AA73=Matrica!$A$15,AB73=Matrica!$E$3),Matrica!$E$15,IF(AND(AA73=Matrica!$A$15,AB73=Matrica!$H$3),Matrica!$H$15,IF(AND(AA73=Matrica!$A$16,AB73=Matrica!$B$3),Matrica!$B$16,IF(AND(AA73=Matrica!$A$16,AB73=Matrica!$E$3),Matrica!$E$16,IF(AND(AA73=Matrica!$A$16,AB73=Matrica!$H$3),Matrica!$H$16,"")))))))))))))))))))))))))))))))))))))))</f>
        <v>2.76</v>
      </c>
      <c r="Z73" s="36">
        <f>IF(AND(AA73=Matrica!$A$4,AB73=Matrica!$B$3),Matrica!$D$4,IF(AND(AA73=Matrica!$A$4,AB73=Matrica!$E$3),Matrica!$G$4,IF(AND(AA73=Matrica!$A$4,AB73=Matrica!$H$3),Matrica!$J$4,IF(AND(AA73=Matrica!$A$5,AB73=Matrica!$B$3),Matrica!$D$5,IF(AND(AA73=Matrica!$A$5,AB73=Matrica!$E$3),Matrica!$G$5,IF(AND(AA73=Matrica!$A$5,AB73=Matrica!$H$3),Matrica!$J$5,IF(AND(AA73=Matrica!$A$6,AB73=Matrica!$B$3),Matrica!$D$6,IF(AND(AA73=Matrica!$A$6,AB73=Matrica!$E$3),Matrica!$G$6,IF(AND(AA73=Matrica!$A$6,AB73=Matrica!$H$3),Matrica!$J$6,IF(AND(AA73=Matrica!$A$7,AB73=Matrica!$B$3),Matrica!$D$7,IF(AND(AA73=Matrica!$A$7,AB73=Matrica!$E$3),Matrica!$G$7,IF(AND(AA73=Matrica!$A$7,AB73=Matrica!$H$3),Matrica!$J$7,IF(AND(AA73=Matrica!$A$8,AB73=Matrica!$B$3),Matrica!$D$8,IF(AND(AA73=Matrica!$A$8,AB73=Matrica!$E$3),Matrica!$G$8,IF(AND(AA73=Matrica!$A$8,AB73=Matrica!$H$3),Matrica!$J$8,IF(AND(AA73=Matrica!$A$9,AB73=Matrica!$B$3),Matrica!$D$9,IF(AND(AA73=Matrica!$A$9,AB73=Matrica!$E$3),Matrica!$G$9,IF(AND(AA73=Matrica!$A$9,AB73=Matrica!$H$3),Matrica!$J$9,IF(AND(AA73=Matrica!$A$10,AB73=Matrica!$B$3),Matrica!$D$10,IF(AND(AA73=Matrica!$A$10,AB73=Matrica!$E$3),Matrica!$G$10,IF(AND(AA73=Matrica!$A$10,AB73=Matrica!$H$3),Matrica!$J$10,IF(AND(AA73=Matrica!$A$11,AB73=Matrica!$B$3),Matrica!$D$11,IF(AND(AA73=Matrica!$A$11,AB73=Matrica!$E$3),Matrica!$G$11,IF(AND(AA73=Matrica!$A$11,AB73=Matrica!$H$3),Matrica!$J$11,IF(AND(AA73=Matrica!$A$12,AB73=Matrica!$B$3),Matrica!$D$12,IF(AND(AA73=Matrica!$A$12,AB73=Matrica!$E$3),Matrica!$G$12,IF(AND(AA73=Matrica!$A$12,AB73=Matrica!$H$3),Matrica!$J$12,IF(AND(AA73=Matrica!$A$13,AB73=Matrica!$B$3),Matrica!$D$13,IF(AND(AA73=Matrica!$A$13,AB73=Matrica!$E$3),Matrica!$G$13,IF(AND(AA73=Matrica!$A$13,AB73=Matrica!$H$3),Matrica!$J$13,IF(AND(AA73=Matrica!$A$14,AB73=Matrica!$B$3),Matrica!$D$14,IF(AND(AA73=Matrica!$A$14,AB73=Matrica!$E$3),Matrica!$G$14,IF(AND(AA73=Matrica!$A$14,AB73=Matrica!$H$3),Matrica!$J$14,IF(AND(AA73=Matrica!$A$15,AB73=Matrica!$B$3),Matrica!$D$15,IF(AND(AA73=Matrica!$A$15,AB73=Matrica!$E$3),Matrica!$G$15,IF(AND(AA73=Matrica!$A$15,AB73=Matrica!$H$3),Matrica!$J$15,IF(AND(AA73=Matrica!$A$16,AB73=Matrica!$B$3),Matrica!$D$16,IF(AND(AA73=Matrica!$A$16,AB73=Matrica!$E$3),Matrica!$G$16,IF(AND(AA73=Matrica!$A$16,AB73=Matrica!$H$3),Matrica!$J$16,"")))))))))))))))))))))))))))))))))))))))</f>
        <v>2.84</v>
      </c>
      <c r="AA73" s="171" t="s">
        <v>11</v>
      </c>
      <c r="AB73" s="171">
        <v>3</v>
      </c>
      <c r="AC73" s="172">
        <v>2.81</v>
      </c>
      <c r="AD73" s="173" t="str">
        <f t="shared" si="36"/>
        <v>PAD</v>
      </c>
      <c r="AE73" s="173">
        <f t="shared" si="28"/>
        <v>-1.4035087719298258</v>
      </c>
      <c r="AF73" s="173">
        <f t="shared" si="29"/>
        <v>-1.4035087719298258E-2</v>
      </c>
      <c r="AG73" s="174">
        <v>14.9</v>
      </c>
      <c r="AH73" s="181">
        <f>AC72/((P72-P73)/P73+1)</f>
        <v>2.8581594634873326</v>
      </c>
      <c r="AI73" s="175">
        <f t="shared" si="31"/>
        <v>40163.273800000003</v>
      </c>
      <c r="AJ73" s="175">
        <f t="shared" si="32"/>
        <v>-1.4835113814847811</v>
      </c>
      <c r="AK73" s="176" t="s">
        <v>10</v>
      </c>
      <c r="AL73" s="176">
        <v>2</v>
      </c>
      <c r="AM73" s="176">
        <v>3.25</v>
      </c>
      <c r="AN73" s="177">
        <f t="shared" si="37"/>
        <v>46452.184999999998</v>
      </c>
      <c r="AO73" s="177">
        <f t="shared" si="30"/>
        <v>13.942558010738226</v>
      </c>
      <c r="AP73" s="175">
        <f t="shared" si="33"/>
        <v>598432.77962000004</v>
      </c>
      <c r="AQ73" s="177">
        <f t="shared" si="34"/>
        <v>692137.55649999995</v>
      </c>
      <c r="AR73" s="178">
        <f t="shared" si="35"/>
        <v>-93704.776879999903</v>
      </c>
    </row>
    <row r="74" spans="3:44" ht="80.099999999999994" customHeight="1">
      <c r="C74" s="45" t="s">
        <v>215</v>
      </c>
      <c r="D74" s="142" t="s">
        <v>66</v>
      </c>
      <c r="E74" s="167" t="s">
        <v>10</v>
      </c>
      <c r="F74" s="41" t="s">
        <v>137</v>
      </c>
      <c r="G74" s="36">
        <v>0.04</v>
      </c>
      <c r="H74" s="36"/>
      <c r="I74" s="36">
        <v>0.1</v>
      </c>
      <c r="J74" s="36">
        <v>17.32</v>
      </c>
      <c r="K74" s="36">
        <v>17.32</v>
      </c>
      <c r="L74" s="40">
        <f t="shared" si="22"/>
        <v>18.012799999999999</v>
      </c>
      <c r="M74" s="40">
        <f t="shared" si="23"/>
        <v>19.744799999999998</v>
      </c>
      <c r="N74" s="39">
        <v>2871.8</v>
      </c>
      <c r="O74" s="39">
        <f t="shared" si="38"/>
        <v>51729.159039999999</v>
      </c>
      <c r="P74" s="39">
        <f t="shared" si="39"/>
        <v>56703.11664</v>
      </c>
      <c r="Q74" s="39">
        <f t="shared" si="40"/>
        <v>18.360927481498571</v>
      </c>
      <c r="R74" s="39">
        <f t="shared" si="41"/>
        <v>20.126401277796511</v>
      </c>
      <c r="S74" s="39">
        <v>3.62</v>
      </c>
      <c r="T74" s="36" t="s">
        <v>9</v>
      </c>
      <c r="U74" s="36" t="s">
        <v>291</v>
      </c>
      <c r="V74" s="39">
        <v>3.97</v>
      </c>
      <c r="W74" s="36" t="s">
        <v>8</v>
      </c>
      <c r="X74" s="36" t="s">
        <v>292</v>
      </c>
      <c r="Y74" s="36">
        <f>IF(AND(AA74=Matrica!$A$4,AB74=Matrica!$B$3),Matrica!$B$4,IF(AND(AA74=Matrica!$A$4,AB74=Matrica!$E$3),Matrica!$E$4,IF(AND(AA74=Matrica!$A$4,AB74=Matrica!$H$3),Matrica!$H$4,IF(AND(AA74=Matrica!$A$5,AB74=Matrica!$B$3),Matrica!$B$5,IF(AND(AA74=Matrica!$A$5,AB74=Matrica!$E$3),Matrica!$E$5,IF(AND(AA74=Matrica!$A$5,AB74=Matrica!$H$3),Matrica!$H$5,IF(AND(AA74=Matrica!$A$6,AB74=Matrica!$B$3),Matrica!$B$6,IF(AND(AA74=Matrica!$A$6,AB74=Matrica!$E$3),Matrica!$E$6,IF(AND(AA74=Matrica!$A$6,AB74=Matrica!$H$3),Matrica!$H$6,IF(AND(AA74=Matrica!$A$7,AB74=Matrica!$B$3),Matrica!$B$7,IF(AND(AA74=Matrica!$A$7,AB74=Matrica!$E$3),Matrica!$E$7,IF(AND(AA74=Matrica!$A$7,AB74=Matrica!$H$3),Matrica!$H$7,IF(AND(AA74=Matrica!$A$8,AB74=Matrica!$B$3),Matrica!$B$8,IF(AND(AA74=Matrica!$A$8,AB74=Matrica!$E$3),Matrica!$E$8,IF(AND(AA74=Matrica!$A$8,AB74=Matrica!$H$3),Matrica!$H$8,IF(AND(AA74=Matrica!$A$9,AB74=Matrica!$B$3),Matrica!$B$9,IF(AND(AA74=Matrica!$A$9,AB74=Matrica!$E$3),Matrica!$E$9,IF(AND(AA74=Matrica!$A$9,AB74=Matrica!$H$3),Matrica!$H$9,IF(AND(AA74=Matrica!$A$10,AB74=Matrica!$B$3),Matrica!$B$10,IF(AND(AA74=Matrica!$A$10,AB74=Matrica!$E$3),Matrica!$E$10,IF(AND(AA74=Matrica!$A$10,AB74=Matrica!$H$3),Matrica!$H$10,IF(AND(AA74=Matrica!$A$11,AB74=Matrica!$B$3),Matrica!$B$11,IF(AND(AA74=Matrica!$A$11,AB74=Matrica!$E$3),Matrica!$E$11,IF(AND(AA74=Matrica!$A$11,AB74=Matrica!$H$3),Matrica!$H$11,IF(AND(AA74=Matrica!$A$12,AB74=Matrica!$B$3),Matrica!$B$12,IF(AND(AA74=Matrica!$A$12,AB74=Matrica!$E$3),Matrica!$E$12,IF(AND(AA74=Matrica!$A$12,AB74=Matrica!$H$3),Matrica!$H$12,IF(AND(AA74=Matrica!$A$13,AB74=Matrica!$B$3),Matrica!$B$13,IF(AND(AA74=Matrica!$A$13,AB74=Matrica!$E$3),Matrica!$E$13,IF(AND(AA74=Matrica!$A$13,AB74=Matrica!$H$3),Matrica!$H$13,IF(AND(AA74=Matrica!$A$14,AB74=Matrica!$B$3),Matrica!$B$14,IF(AND(AA74=Matrica!$A$14,AB74=Matrica!$E$3),Matrica!$E$14,IF(AND(AA74=Matrica!$A$14,AB74=Matrica!$H$3),Matrica!$H$14,IF(AND(AA74=Matrica!$A$15,AB74=Matrica!$B$3),Matrica!$B$15,IF(AND(AA74=Matrica!$A$15,AB74=Matrica!$E$3),Matrica!$E$15,IF(AND(AA74=Matrica!$A$15,AB74=Matrica!$H$3),Matrica!$H$15,IF(AND(AA74=Matrica!$A$16,AB74=Matrica!$B$3),Matrica!$B$16,IF(AND(AA74=Matrica!$A$16,AB74=Matrica!$E$3),Matrica!$E$16,IF(AND(AA74=Matrica!$A$16,AB74=Matrica!$H$3),Matrica!$H$16,"")))))))))))))))))))))))))))))))))))))))</f>
        <v>3.86</v>
      </c>
      <c r="Z74" s="36">
        <f>IF(AND(AA74=Matrica!$A$4,AB74=Matrica!$B$3),Matrica!$D$4,IF(AND(AA74=Matrica!$A$4,AB74=Matrica!$E$3),Matrica!$G$4,IF(AND(AA74=Matrica!$A$4,AB74=Matrica!$H$3),Matrica!$J$4,IF(AND(AA74=Matrica!$A$5,AB74=Matrica!$B$3),Matrica!$D$5,IF(AND(AA74=Matrica!$A$5,AB74=Matrica!$E$3),Matrica!$G$5,IF(AND(AA74=Matrica!$A$5,AB74=Matrica!$H$3),Matrica!$J$5,IF(AND(AA74=Matrica!$A$6,AB74=Matrica!$B$3),Matrica!$D$6,IF(AND(AA74=Matrica!$A$6,AB74=Matrica!$E$3),Matrica!$G$6,IF(AND(AA74=Matrica!$A$6,AB74=Matrica!$H$3),Matrica!$J$6,IF(AND(AA74=Matrica!$A$7,AB74=Matrica!$B$3),Matrica!$D$7,IF(AND(AA74=Matrica!$A$7,AB74=Matrica!$E$3),Matrica!$G$7,IF(AND(AA74=Matrica!$A$7,AB74=Matrica!$H$3),Matrica!$J$7,IF(AND(AA74=Matrica!$A$8,AB74=Matrica!$B$3),Matrica!$D$8,IF(AND(AA74=Matrica!$A$8,AB74=Matrica!$E$3),Matrica!$G$8,IF(AND(AA74=Matrica!$A$8,AB74=Matrica!$H$3),Matrica!$J$8,IF(AND(AA74=Matrica!$A$9,AB74=Matrica!$B$3),Matrica!$D$9,IF(AND(AA74=Matrica!$A$9,AB74=Matrica!$E$3),Matrica!$G$9,IF(AND(AA74=Matrica!$A$9,AB74=Matrica!$H$3),Matrica!$J$9,IF(AND(AA74=Matrica!$A$10,AB74=Matrica!$B$3),Matrica!$D$10,IF(AND(AA74=Matrica!$A$10,AB74=Matrica!$E$3),Matrica!$G$10,IF(AND(AA74=Matrica!$A$10,AB74=Matrica!$H$3),Matrica!$J$10,IF(AND(AA74=Matrica!$A$11,AB74=Matrica!$B$3),Matrica!$D$11,IF(AND(AA74=Matrica!$A$11,AB74=Matrica!$E$3),Matrica!$G$11,IF(AND(AA74=Matrica!$A$11,AB74=Matrica!$H$3),Matrica!$J$11,IF(AND(AA74=Matrica!$A$12,AB74=Matrica!$B$3),Matrica!$D$12,IF(AND(AA74=Matrica!$A$12,AB74=Matrica!$E$3),Matrica!$G$12,IF(AND(AA74=Matrica!$A$12,AB74=Matrica!$H$3),Matrica!$J$12,IF(AND(AA74=Matrica!$A$13,AB74=Matrica!$B$3),Matrica!$D$13,IF(AND(AA74=Matrica!$A$13,AB74=Matrica!$E$3),Matrica!$G$13,IF(AND(AA74=Matrica!$A$13,AB74=Matrica!$H$3),Matrica!$J$13,IF(AND(AA74=Matrica!$A$14,AB74=Matrica!$B$3),Matrica!$D$14,IF(AND(AA74=Matrica!$A$14,AB74=Matrica!$E$3),Matrica!$G$14,IF(AND(AA74=Matrica!$A$14,AB74=Matrica!$H$3),Matrica!$J$14,IF(AND(AA74=Matrica!$A$15,AB74=Matrica!$B$3),Matrica!$D$15,IF(AND(AA74=Matrica!$A$15,AB74=Matrica!$E$3),Matrica!$G$15,IF(AND(AA74=Matrica!$A$15,AB74=Matrica!$H$3),Matrica!$J$15,IF(AND(AA74=Matrica!$A$16,AB74=Matrica!$B$3),Matrica!$D$16,IF(AND(AA74=Matrica!$A$16,AB74=Matrica!$E$3),Matrica!$G$16,IF(AND(AA74=Matrica!$A$16,AB74=Matrica!$H$3),Matrica!$J$16,"")))))))))))))))))))))))))))))))))))))))</f>
        <v>4.12</v>
      </c>
      <c r="AA74" s="171" t="s">
        <v>8</v>
      </c>
      <c r="AB74" s="171">
        <v>1</v>
      </c>
      <c r="AC74" s="172">
        <v>4.07</v>
      </c>
      <c r="AD74" s="173" t="str">
        <f t="shared" si="36"/>
        <v>ISTI</v>
      </c>
      <c r="AE74" s="173">
        <f t="shared" si="28"/>
        <v>12.430939226519341</v>
      </c>
      <c r="AF74" s="173">
        <f t="shared" si="29"/>
        <v>2.5188916876574329E-2</v>
      </c>
      <c r="AG74" s="174">
        <v>277.49</v>
      </c>
      <c r="AH74" s="136"/>
      <c r="AI74" s="175">
        <f t="shared" si="31"/>
        <v>58172.428599999999</v>
      </c>
      <c r="AJ74" s="175">
        <f t="shared" si="32"/>
        <v>2.5912366851516211</v>
      </c>
      <c r="AK74" s="176" t="s">
        <v>8</v>
      </c>
      <c r="AL74" s="176">
        <v>3</v>
      </c>
      <c r="AM74" s="176">
        <v>4.53</v>
      </c>
      <c r="AN74" s="177">
        <f t="shared" si="37"/>
        <v>64747.199400000005</v>
      </c>
      <c r="AO74" s="177">
        <f t="shared" si="30"/>
        <v>14.186315032859188</v>
      </c>
      <c r="AP74" s="175">
        <f t="shared" si="33"/>
        <v>16142267.212214001</v>
      </c>
      <c r="AQ74" s="177">
        <f t="shared" si="34"/>
        <v>17966700.361506</v>
      </c>
      <c r="AR74" s="178">
        <f t="shared" si="35"/>
        <v>-1824433.1492919996</v>
      </c>
    </row>
    <row r="75" spans="3:44" ht="80.099999999999994" customHeight="1">
      <c r="C75" s="45" t="s">
        <v>216</v>
      </c>
      <c r="D75" s="142" t="s">
        <v>66</v>
      </c>
      <c r="E75" s="167" t="s">
        <v>11</v>
      </c>
      <c r="F75" s="41" t="s">
        <v>137</v>
      </c>
      <c r="G75" s="36">
        <v>0.04</v>
      </c>
      <c r="H75" s="36"/>
      <c r="I75" s="36">
        <v>0.1</v>
      </c>
      <c r="J75" s="36">
        <v>14.88</v>
      </c>
      <c r="K75" s="36">
        <v>14.88</v>
      </c>
      <c r="L75" s="40">
        <f t="shared" si="22"/>
        <v>15.475200000000001</v>
      </c>
      <c r="M75" s="40">
        <f t="shared" si="23"/>
        <v>16.963200000000001</v>
      </c>
      <c r="N75" s="39">
        <v>2871.8</v>
      </c>
      <c r="O75" s="39">
        <f t="shared" si="38"/>
        <v>44441.679360000009</v>
      </c>
      <c r="P75" s="39">
        <f t="shared" si="39"/>
        <v>48714.917760000004</v>
      </c>
      <c r="Q75" s="39">
        <f t="shared" si="40"/>
        <v>15.774284118054204</v>
      </c>
      <c r="R75" s="39">
        <f t="shared" si="41"/>
        <v>17.291042206328644</v>
      </c>
      <c r="S75" s="39">
        <v>3.11</v>
      </c>
      <c r="T75" s="36" t="s">
        <v>10</v>
      </c>
      <c r="U75" s="36" t="s">
        <v>292</v>
      </c>
      <c r="V75" s="39">
        <v>3.41</v>
      </c>
      <c r="W75" s="36" t="s">
        <v>9</v>
      </c>
      <c r="X75" s="36" t="s">
        <v>292</v>
      </c>
      <c r="Y75" s="36">
        <f>IF(AND(AA75=Matrica!$A$4,AB75=Matrica!$B$3),Matrica!$B$4,IF(AND(AA75=Matrica!$A$4,AB75=Matrica!$E$3),Matrica!$E$4,IF(AND(AA75=Matrica!$A$4,AB75=Matrica!$H$3),Matrica!$H$4,IF(AND(AA75=Matrica!$A$5,AB75=Matrica!$B$3),Matrica!$B$5,IF(AND(AA75=Matrica!$A$5,AB75=Matrica!$E$3),Matrica!$E$5,IF(AND(AA75=Matrica!$A$5,AB75=Matrica!$H$3),Matrica!$H$5,IF(AND(AA75=Matrica!$A$6,AB75=Matrica!$B$3),Matrica!$B$6,IF(AND(AA75=Matrica!$A$6,AB75=Matrica!$E$3),Matrica!$E$6,IF(AND(AA75=Matrica!$A$6,AB75=Matrica!$H$3),Matrica!$H$6,IF(AND(AA75=Matrica!$A$7,AB75=Matrica!$B$3),Matrica!$B$7,IF(AND(AA75=Matrica!$A$7,AB75=Matrica!$E$3),Matrica!$E$7,IF(AND(AA75=Matrica!$A$7,AB75=Matrica!$H$3),Matrica!$H$7,IF(AND(AA75=Matrica!$A$8,AB75=Matrica!$B$3),Matrica!$B$8,IF(AND(AA75=Matrica!$A$8,AB75=Matrica!$E$3),Matrica!$E$8,IF(AND(AA75=Matrica!$A$8,AB75=Matrica!$H$3),Matrica!$H$8,IF(AND(AA75=Matrica!$A$9,AB75=Matrica!$B$3),Matrica!$B$9,IF(AND(AA75=Matrica!$A$9,AB75=Matrica!$E$3),Matrica!$E$9,IF(AND(AA75=Matrica!$A$9,AB75=Matrica!$H$3),Matrica!$H$9,IF(AND(AA75=Matrica!$A$10,AB75=Matrica!$B$3),Matrica!$B$10,IF(AND(AA75=Matrica!$A$10,AB75=Matrica!$E$3),Matrica!$E$10,IF(AND(AA75=Matrica!$A$10,AB75=Matrica!$H$3),Matrica!$H$10,IF(AND(AA75=Matrica!$A$11,AB75=Matrica!$B$3),Matrica!$B$11,IF(AND(AA75=Matrica!$A$11,AB75=Matrica!$E$3),Matrica!$E$11,IF(AND(AA75=Matrica!$A$11,AB75=Matrica!$H$3),Matrica!$H$11,IF(AND(AA75=Matrica!$A$12,AB75=Matrica!$B$3),Matrica!$B$12,IF(AND(AA75=Matrica!$A$12,AB75=Matrica!$E$3),Matrica!$E$12,IF(AND(AA75=Matrica!$A$12,AB75=Matrica!$H$3),Matrica!$H$12,IF(AND(AA75=Matrica!$A$13,AB75=Matrica!$B$3),Matrica!$B$13,IF(AND(AA75=Matrica!$A$13,AB75=Matrica!$E$3),Matrica!$E$13,IF(AND(AA75=Matrica!$A$13,AB75=Matrica!$H$3),Matrica!$H$13,IF(AND(AA75=Matrica!$A$14,AB75=Matrica!$B$3),Matrica!$B$14,IF(AND(AA75=Matrica!$A$14,AB75=Matrica!$E$3),Matrica!$E$14,IF(AND(AA75=Matrica!$A$14,AB75=Matrica!$H$3),Matrica!$H$14,IF(AND(AA75=Matrica!$A$15,AB75=Matrica!$B$3),Matrica!$B$15,IF(AND(AA75=Matrica!$A$15,AB75=Matrica!$E$3),Matrica!$E$15,IF(AND(AA75=Matrica!$A$15,AB75=Matrica!$H$3),Matrica!$H$15,IF(AND(AA75=Matrica!$A$16,AB75=Matrica!$B$3),Matrica!$B$16,IF(AND(AA75=Matrica!$A$16,AB75=Matrica!$E$3),Matrica!$E$16,IF(AND(AA75=Matrica!$A$16,AB75=Matrica!$H$3),Matrica!$H$16,"")))))))))))))))))))))))))))))))))))))))</f>
        <v>3.34</v>
      </c>
      <c r="Z75" s="36">
        <f>IF(AND(AA75=Matrica!$A$4,AB75=Matrica!$B$3),Matrica!$D$4,IF(AND(AA75=Matrica!$A$4,AB75=Matrica!$E$3),Matrica!$G$4,IF(AND(AA75=Matrica!$A$4,AB75=Matrica!$H$3),Matrica!$J$4,IF(AND(AA75=Matrica!$A$5,AB75=Matrica!$B$3),Matrica!$D$5,IF(AND(AA75=Matrica!$A$5,AB75=Matrica!$E$3),Matrica!$G$5,IF(AND(AA75=Matrica!$A$5,AB75=Matrica!$H$3),Matrica!$J$5,IF(AND(AA75=Matrica!$A$6,AB75=Matrica!$B$3),Matrica!$D$6,IF(AND(AA75=Matrica!$A$6,AB75=Matrica!$E$3),Matrica!$G$6,IF(AND(AA75=Matrica!$A$6,AB75=Matrica!$H$3),Matrica!$J$6,IF(AND(AA75=Matrica!$A$7,AB75=Matrica!$B$3),Matrica!$D$7,IF(AND(AA75=Matrica!$A$7,AB75=Matrica!$E$3),Matrica!$G$7,IF(AND(AA75=Matrica!$A$7,AB75=Matrica!$H$3),Matrica!$J$7,IF(AND(AA75=Matrica!$A$8,AB75=Matrica!$B$3),Matrica!$D$8,IF(AND(AA75=Matrica!$A$8,AB75=Matrica!$E$3),Matrica!$G$8,IF(AND(AA75=Matrica!$A$8,AB75=Matrica!$H$3),Matrica!$J$8,IF(AND(AA75=Matrica!$A$9,AB75=Matrica!$B$3),Matrica!$D$9,IF(AND(AA75=Matrica!$A$9,AB75=Matrica!$E$3),Matrica!$G$9,IF(AND(AA75=Matrica!$A$9,AB75=Matrica!$H$3),Matrica!$J$9,IF(AND(AA75=Matrica!$A$10,AB75=Matrica!$B$3),Matrica!$D$10,IF(AND(AA75=Matrica!$A$10,AB75=Matrica!$E$3),Matrica!$G$10,IF(AND(AA75=Matrica!$A$10,AB75=Matrica!$H$3),Matrica!$J$10,IF(AND(AA75=Matrica!$A$11,AB75=Matrica!$B$3),Matrica!$D$11,IF(AND(AA75=Matrica!$A$11,AB75=Matrica!$E$3),Matrica!$G$11,IF(AND(AA75=Matrica!$A$11,AB75=Matrica!$H$3),Matrica!$J$11,IF(AND(AA75=Matrica!$A$12,AB75=Matrica!$B$3),Matrica!$D$12,IF(AND(AA75=Matrica!$A$12,AB75=Matrica!$E$3),Matrica!$G$12,IF(AND(AA75=Matrica!$A$12,AB75=Matrica!$H$3),Matrica!$J$12,IF(AND(AA75=Matrica!$A$13,AB75=Matrica!$B$3),Matrica!$D$13,IF(AND(AA75=Matrica!$A$13,AB75=Matrica!$E$3),Matrica!$G$13,IF(AND(AA75=Matrica!$A$13,AB75=Matrica!$H$3),Matrica!$J$13,IF(AND(AA75=Matrica!$A$14,AB75=Matrica!$B$3),Matrica!$D$14,IF(AND(AA75=Matrica!$A$14,AB75=Matrica!$E$3),Matrica!$G$14,IF(AND(AA75=Matrica!$A$14,AB75=Matrica!$H$3),Matrica!$J$14,IF(AND(AA75=Matrica!$A$15,AB75=Matrica!$B$3),Matrica!$D$15,IF(AND(AA75=Matrica!$A$15,AB75=Matrica!$E$3),Matrica!$G$15,IF(AND(AA75=Matrica!$A$15,AB75=Matrica!$H$3),Matrica!$J$15,IF(AND(AA75=Matrica!$A$16,AB75=Matrica!$B$3),Matrica!$D$16,IF(AND(AA75=Matrica!$A$16,AB75=Matrica!$E$3),Matrica!$G$16,IF(AND(AA75=Matrica!$A$16,AB75=Matrica!$H$3),Matrica!$J$16,"")))))))))))))))))))))))))))))))))))))))</f>
        <v>3.45</v>
      </c>
      <c r="AA75" s="171" t="s">
        <v>10</v>
      </c>
      <c r="AB75" s="171">
        <v>3</v>
      </c>
      <c r="AC75" s="172">
        <v>3.45</v>
      </c>
      <c r="AD75" s="173" t="str">
        <f t="shared" si="36"/>
        <v>ISTI</v>
      </c>
      <c r="AE75" s="173">
        <f t="shared" si="28"/>
        <v>10.932475884244383</v>
      </c>
      <c r="AF75" s="173">
        <f t="shared" si="29"/>
        <v>1.1730205278592386E-2</v>
      </c>
      <c r="AG75" s="174">
        <v>28.98</v>
      </c>
      <c r="AH75" s="181">
        <f>AC74/((P74-P75)/P75+1)</f>
        <v>3.4966281755196311</v>
      </c>
      <c r="AI75" s="175">
        <f t="shared" si="31"/>
        <v>49310.781000000003</v>
      </c>
      <c r="AJ75" s="175">
        <f t="shared" si="32"/>
        <v>1.2231638015599122</v>
      </c>
      <c r="AK75" s="176" t="s">
        <v>9</v>
      </c>
      <c r="AL75" s="176">
        <v>3</v>
      </c>
      <c r="AM75" s="176">
        <v>3.89</v>
      </c>
      <c r="AN75" s="177">
        <f t="shared" si="37"/>
        <v>55599.692199999998</v>
      </c>
      <c r="AO75" s="177">
        <f t="shared" si="30"/>
        <v>14.132784692193635</v>
      </c>
      <c r="AP75" s="175">
        <f t="shared" si="33"/>
        <v>1429026.4333800001</v>
      </c>
      <c r="AQ75" s="177">
        <f t="shared" si="34"/>
        <v>1611279.079956</v>
      </c>
      <c r="AR75" s="178">
        <f t="shared" si="35"/>
        <v>-182252.64657599991</v>
      </c>
    </row>
    <row r="76" spans="3:44" ht="80.099999999999994" customHeight="1">
      <c r="C76" s="45" t="s">
        <v>218</v>
      </c>
      <c r="D76" s="142" t="s">
        <v>66</v>
      </c>
      <c r="E76" s="167" t="s">
        <v>13</v>
      </c>
      <c r="F76" s="41" t="s">
        <v>137</v>
      </c>
      <c r="G76" s="36">
        <v>0.04</v>
      </c>
      <c r="H76" s="36"/>
      <c r="I76" s="36">
        <v>0.1</v>
      </c>
      <c r="J76" s="36">
        <v>13.42</v>
      </c>
      <c r="K76" s="36">
        <v>13.42</v>
      </c>
      <c r="L76" s="40">
        <f t="shared" si="22"/>
        <v>13.956799999999999</v>
      </c>
      <c r="M76" s="40">
        <f t="shared" si="23"/>
        <v>15.2988</v>
      </c>
      <c r="N76" s="39">
        <v>2871.8</v>
      </c>
      <c r="O76" s="39">
        <f t="shared" si="38"/>
        <v>40081.13824</v>
      </c>
      <c r="P76" s="39">
        <f t="shared" si="39"/>
        <v>43935.093840000001</v>
      </c>
      <c r="Q76" s="39">
        <f t="shared" si="40"/>
        <v>14.226538498944043</v>
      </c>
      <c r="R76" s="39">
        <f t="shared" si="41"/>
        <v>15.594474893073279</v>
      </c>
      <c r="S76" s="39">
        <v>2.8</v>
      </c>
      <c r="T76" s="36" t="s">
        <v>11</v>
      </c>
      <c r="U76" s="36" t="s">
        <v>293</v>
      </c>
      <c r="V76" s="39">
        <v>3.07</v>
      </c>
      <c r="W76" s="36" t="s">
        <v>10</v>
      </c>
      <c r="X76" s="36" t="s">
        <v>292</v>
      </c>
      <c r="Y76" s="36">
        <f>IF(AND(AA76=Matrica!$A$4,AB76=Matrica!$B$3),Matrica!$B$4,IF(AND(AA76=Matrica!$A$4,AB76=Matrica!$E$3),Matrica!$E$4,IF(AND(AA76=Matrica!$A$4,AB76=Matrica!$H$3),Matrica!$H$4,IF(AND(AA76=Matrica!$A$5,AB76=Matrica!$B$3),Matrica!$B$5,IF(AND(AA76=Matrica!$A$5,AB76=Matrica!$E$3),Matrica!$E$5,IF(AND(AA76=Matrica!$A$5,AB76=Matrica!$H$3),Matrica!$H$5,IF(AND(AA76=Matrica!$A$6,AB76=Matrica!$B$3),Matrica!$B$6,IF(AND(AA76=Matrica!$A$6,AB76=Matrica!$E$3),Matrica!$E$6,IF(AND(AA76=Matrica!$A$6,AB76=Matrica!$H$3),Matrica!$H$6,IF(AND(AA76=Matrica!$A$7,AB76=Matrica!$B$3),Matrica!$B$7,IF(AND(AA76=Matrica!$A$7,AB76=Matrica!$E$3),Matrica!$E$7,IF(AND(AA76=Matrica!$A$7,AB76=Matrica!$H$3),Matrica!$H$7,IF(AND(AA76=Matrica!$A$8,AB76=Matrica!$B$3),Matrica!$B$8,IF(AND(AA76=Matrica!$A$8,AB76=Matrica!$E$3),Matrica!$E$8,IF(AND(AA76=Matrica!$A$8,AB76=Matrica!$H$3),Matrica!$H$8,IF(AND(AA76=Matrica!$A$9,AB76=Matrica!$B$3),Matrica!$B$9,IF(AND(AA76=Matrica!$A$9,AB76=Matrica!$E$3),Matrica!$E$9,IF(AND(AA76=Matrica!$A$9,AB76=Matrica!$H$3),Matrica!$H$9,IF(AND(AA76=Matrica!$A$10,AB76=Matrica!$B$3),Matrica!$B$10,IF(AND(AA76=Matrica!$A$10,AB76=Matrica!$E$3),Matrica!$E$10,IF(AND(AA76=Matrica!$A$10,AB76=Matrica!$H$3),Matrica!$H$10,IF(AND(AA76=Matrica!$A$11,AB76=Matrica!$B$3),Matrica!$B$11,IF(AND(AA76=Matrica!$A$11,AB76=Matrica!$E$3),Matrica!$E$11,IF(AND(AA76=Matrica!$A$11,AB76=Matrica!$H$3),Matrica!$H$11,IF(AND(AA76=Matrica!$A$12,AB76=Matrica!$B$3),Matrica!$B$12,IF(AND(AA76=Matrica!$A$12,AB76=Matrica!$E$3),Matrica!$E$12,IF(AND(AA76=Matrica!$A$12,AB76=Matrica!$H$3),Matrica!$H$12,IF(AND(AA76=Matrica!$A$13,AB76=Matrica!$B$3),Matrica!$B$13,IF(AND(AA76=Matrica!$A$13,AB76=Matrica!$E$3),Matrica!$E$13,IF(AND(AA76=Matrica!$A$13,AB76=Matrica!$H$3),Matrica!$H$13,IF(AND(AA76=Matrica!$A$14,AB76=Matrica!$B$3),Matrica!$B$14,IF(AND(AA76=Matrica!$A$14,AB76=Matrica!$E$3),Matrica!$E$14,IF(AND(AA76=Matrica!$A$14,AB76=Matrica!$H$3),Matrica!$H$14,IF(AND(AA76=Matrica!$A$15,AB76=Matrica!$B$3),Matrica!$B$15,IF(AND(AA76=Matrica!$A$15,AB76=Matrica!$E$3),Matrica!$E$15,IF(AND(AA76=Matrica!$A$15,AB76=Matrica!$H$3),Matrica!$H$15,IF(AND(AA76=Matrica!$A$16,AB76=Matrica!$B$3),Matrica!$B$16,IF(AND(AA76=Matrica!$A$16,AB76=Matrica!$E$3),Matrica!$E$16,IF(AND(AA76=Matrica!$A$16,AB76=Matrica!$H$3),Matrica!$H$16,"")))))))))))))))))))))))))))))))))))))))</f>
        <v>2.76</v>
      </c>
      <c r="Z76" s="36">
        <f>IF(AND(AA76=Matrica!$A$4,AB76=Matrica!$B$3),Matrica!$D$4,IF(AND(AA76=Matrica!$A$4,AB76=Matrica!$E$3),Matrica!$G$4,IF(AND(AA76=Matrica!$A$4,AB76=Matrica!$H$3),Matrica!$J$4,IF(AND(AA76=Matrica!$A$5,AB76=Matrica!$B$3),Matrica!$D$5,IF(AND(AA76=Matrica!$A$5,AB76=Matrica!$E$3),Matrica!$G$5,IF(AND(AA76=Matrica!$A$5,AB76=Matrica!$H$3),Matrica!$J$5,IF(AND(AA76=Matrica!$A$6,AB76=Matrica!$B$3),Matrica!$D$6,IF(AND(AA76=Matrica!$A$6,AB76=Matrica!$E$3),Matrica!$G$6,IF(AND(AA76=Matrica!$A$6,AB76=Matrica!$H$3),Matrica!$J$6,IF(AND(AA76=Matrica!$A$7,AB76=Matrica!$B$3),Matrica!$D$7,IF(AND(AA76=Matrica!$A$7,AB76=Matrica!$E$3),Matrica!$G$7,IF(AND(AA76=Matrica!$A$7,AB76=Matrica!$H$3),Matrica!$J$7,IF(AND(AA76=Matrica!$A$8,AB76=Matrica!$B$3),Matrica!$D$8,IF(AND(AA76=Matrica!$A$8,AB76=Matrica!$E$3),Matrica!$G$8,IF(AND(AA76=Matrica!$A$8,AB76=Matrica!$H$3),Matrica!$J$8,IF(AND(AA76=Matrica!$A$9,AB76=Matrica!$B$3),Matrica!$D$9,IF(AND(AA76=Matrica!$A$9,AB76=Matrica!$E$3),Matrica!$G$9,IF(AND(AA76=Matrica!$A$9,AB76=Matrica!$H$3),Matrica!$J$9,IF(AND(AA76=Matrica!$A$10,AB76=Matrica!$B$3),Matrica!$D$10,IF(AND(AA76=Matrica!$A$10,AB76=Matrica!$E$3),Matrica!$G$10,IF(AND(AA76=Matrica!$A$10,AB76=Matrica!$H$3),Matrica!$J$10,IF(AND(AA76=Matrica!$A$11,AB76=Matrica!$B$3),Matrica!$D$11,IF(AND(AA76=Matrica!$A$11,AB76=Matrica!$E$3),Matrica!$G$11,IF(AND(AA76=Matrica!$A$11,AB76=Matrica!$H$3),Matrica!$J$11,IF(AND(AA76=Matrica!$A$12,AB76=Matrica!$B$3),Matrica!$D$12,IF(AND(AA76=Matrica!$A$12,AB76=Matrica!$E$3),Matrica!$G$12,IF(AND(AA76=Matrica!$A$12,AB76=Matrica!$H$3),Matrica!$J$12,IF(AND(AA76=Matrica!$A$13,AB76=Matrica!$B$3),Matrica!$D$13,IF(AND(AA76=Matrica!$A$13,AB76=Matrica!$E$3),Matrica!$G$13,IF(AND(AA76=Matrica!$A$13,AB76=Matrica!$H$3),Matrica!$J$13,IF(AND(AA76=Matrica!$A$14,AB76=Matrica!$B$3),Matrica!$D$14,IF(AND(AA76=Matrica!$A$14,AB76=Matrica!$E$3),Matrica!$G$14,IF(AND(AA76=Matrica!$A$14,AB76=Matrica!$H$3),Matrica!$J$14,IF(AND(AA76=Matrica!$A$15,AB76=Matrica!$B$3),Matrica!$D$15,IF(AND(AA76=Matrica!$A$15,AB76=Matrica!$E$3),Matrica!$G$15,IF(AND(AA76=Matrica!$A$15,AB76=Matrica!$H$3),Matrica!$J$15,IF(AND(AA76=Matrica!$A$16,AB76=Matrica!$B$3),Matrica!$D$16,IF(AND(AA76=Matrica!$A$16,AB76=Matrica!$E$3),Matrica!$G$16,IF(AND(AA76=Matrica!$A$16,AB76=Matrica!$H$3),Matrica!$J$16,"")))))))))))))))))))))))))))))))))))))))</f>
        <v>2.84</v>
      </c>
      <c r="AA76" s="171" t="s">
        <v>11</v>
      </c>
      <c r="AB76" s="171">
        <v>3</v>
      </c>
      <c r="AC76" s="172">
        <v>2.84</v>
      </c>
      <c r="AD76" s="173" t="str">
        <f t="shared" si="36"/>
        <v>ISTI</v>
      </c>
      <c r="AE76" s="173">
        <f t="shared" si="28"/>
        <v>1.4285714285714299</v>
      </c>
      <c r="AF76" s="173">
        <f t="shared" si="29"/>
        <v>-7.4918566775244291E-2</v>
      </c>
      <c r="AG76" s="174">
        <v>0.9</v>
      </c>
      <c r="AH76" s="181">
        <f>AC75/((P75-P76)/P76+1)</f>
        <v>3.1114919354838713</v>
      </c>
      <c r="AI76" s="175">
        <f t="shared" si="31"/>
        <v>40592.063199999997</v>
      </c>
      <c r="AJ76" s="175">
        <f t="shared" si="32"/>
        <v>-7.6090212807429891</v>
      </c>
      <c r="AK76" s="176" t="s">
        <v>9</v>
      </c>
      <c r="AL76" s="176">
        <v>1</v>
      </c>
      <c r="AM76" s="177">
        <v>3.5</v>
      </c>
      <c r="AN76" s="177">
        <f t="shared" si="37"/>
        <v>50025.43</v>
      </c>
      <c r="AO76" s="177">
        <f t="shared" si="30"/>
        <v>13.862121661056182</v>
      </c>
      <c r="AP76" s="175">
        <f t="shared" si="33"/>
        <v>36532.856879999999</v>
      </c>
      <c r="AQ76" s="177">
        <f t="shared" si="34"/>
        <v>45022.887000000002</v>
      </c>
      <c r="AR76" s="178">
        <f t="shared" si="35"/>
        <v>-8490.0301200000031</v>
      </c>
    </row>
    <row r="77" spans="3:44" ht="80.099999999999994" customHeight="1">
      <c r="C77" s="45" t="s">
        <v>217</v>
      </c>
      <c r="D77" s="142" t="s">
        <v>66</v>
      </c>
      <c r="E77" s="167" t="s">
        <v>12</v>
      </c>
      <c r="F77" s="41" t="s">
        <v>137</v>
      </c>
      <c r="G77" s="36">
        <v>0.04</v>
      </c>
      <c r="H77" s="36"/>
      <c r="I77" s="36">
        <v>0.1</v>
      </c>
      <c r="J77" s="36">
        <v>13.65</v>
      </c>
      <c r="K77" s="36">
        <v>13.65</v>
      </c>
      <c r="L77" s="40">
        <f t="shared" si="22"/>
        <v>14.196</v>
      </c>
      <c r="M77" s="40">
        <f t="shared" si="23"/>
        <v>15.561</v>
      </c>
      <c r="N77" s="39">
        <v>2871.8</v>
      </c>
      <c r="O77" s="39">
        <f t="shared" si="38"/>
        <v>40768.072800000002</v>
      </c>
      <c r="P77" s="39">
        <f t="shared" si="39"/>
        <v>44688.0798</v>
      </c>
      <c r="Q77" s="39">
        <f t="shared" si="40"/>
        <v>14.47036143894085</v>
      </c>
      <c r="R77" s="39">
        <f t="shared" si="41"/>
        <v>15.861742346531315</v>
      </c>
      <c r="S77" s="39">
        <v>2.85</v>
      </c>
      <c r="T77" s="36" t="s">
        <v>11</v>
      </c>
      <c r="U77" s="36" t="s">
        <v>293</v>
      </c>
      <c r="V77" s="39">
        <v>3.13</v>
      </c>
      <c r="W77" s="36" t="s">
        <v>10</v>
      </c>
      <c r="X77" s="36" t="s">
        <v>291</v>
      </c>
      <c r="Y77" s="36">
        <f>IF(AND(AA77=Matrica!$A$4,AB77=Matrica!$B$3),Matrica!$B$4,IF(AND(AA77=Matrica!$A$4,AB77=Matrica!$E$3),Matrica!$E$4,IF(AND(AA77=Matrica!$A$4,AB77=Matrica!$H$3),Matrica!$H$4,IF(AND(AA77=Matrica!$A$5,AB77=Matrica!$B$3),Matrica!$B$5,IF(AND(AA77=Matrica!$A$5,AB77=Matrica!$E$3),Matrica!$E$5,IF(AND(AA77=Matrica!$A$5,AB77=Matrica!$H$3),Matrica!$H$5,IF(AND(AA77=Matrica!$A$6,AB77=Matrica!$B$3),Matrica!$B$6,IF(AND(AA77=Matrica!$A$6,AB77=Matrica!$E$3),Matrica!$E$6,IF(AND(AA77=Matrica!$A$6,AB77=Matrica!$H$3),Matrica!$H$6,IF(AND(AA77=Matrica!$A$7,AB77=Matrica!$B$3),Matrica!$B$7,IF(AND(AA77=Matrica!$A$7,AB77=Matrica!$E$3),Matrica!$E$7,IF(AND(AA77=Matrica!$A$7,AB77=Matrica!$H$3),Matrica!$H$7,IF(AND(AA77=Matrica!$A$8,AB77=Matrica!$B$3),Matrica!$B$8,IF(AND(AA77=Matrica!$A$8,AB77=Matrica!$E$3),Matrica!$E$8,IF(AND(AA77=Matrica!$A$8,AB77=Matrica!$H$3),Matrica!$H$8,IF(AND(AA77=Matrica!$A$9,AB77=Matrica!$B$3),Matrica!$B$9,IF(AND(AA77=Matrica!$A$9,AB77=Matrica!$E$3),Matrica!$E$9,IF(AND(AA77=Matrica!$A$9,AB77=Matrica!$H$3),Matrica!$H$9,IF(AND(AA77=Matrica!$A$10,AB77=Matrica!$B$3),Matrica!$B$10,IF(AND(AA77=Matrica!$A$10,AB77=Matrica!$E$3),Matrica!$E$10,IF(AND(AA77=Matrica!$A$10,AB77=Matrica!$H$3),Matrica!$H$10,IF(AND(AA77=Matrica!$A$11,AB77=Matrica!$B$3),Matrica!$B$11,IF(AND(AA77=Matrica!$A$11,AB77=Matrica!$E$3),Matrica!$E$11,IF(AND(AA77=Matrica!$A$11,AB77=Matrica!$H$3),Matrica!$H$11,IF(AND(AA77=Matrica!$A$12,AB77=Matrica!$B$3),Matrica!$B$12,IF(AND(AA77=Matrica!$A$12,AB77=Matrica!$E$3),Matrica!$E$12,IF(AND(AA77=Matrica!$A$12,AB77=Matrica!$H$3),Matrica!$H$12,IF(AND(AA77=Matrica!$A$13,AB77=Matrica!$B$3),Matrica!$B$13,IF(AND(AA77=Matrica!$A$13,AB77=Matrica!$E$3),Matrica!$E$13,IF(AND(AA77=Matrica!$A$13,AB77=Matrica!$H$3),Matrica!$H$13,IF(AND(AA77=Matrica!$A$14,AB77=Matrica!$B$3),Matrica!$B$14,IF(AND(AA77=Matrica!$A$14,AB77=Matrica!$E$3),Matrica!$E$14,IF(AND(AA77=Matrica!$A$14,AB77=Matrica!$H$3),Matrica!$H$14,IF(AND(AA77=Matrica!$A$15,AB77=Matrica!$B$3),Matrica!$B$15,IF(AND(AA77=Matrica!$A$15,AB77=Matrica!$E$3),Matrica!$E$15,IF(AND(AA77=Matrica!$A$15,AB77=Matrica!$H$3),Matrica!$H$15,IF(AND(AA77=Matrica!$A$16,AB77=Matrica!$B$3),Matrica!$B$16,IF(AND(AA77=Matrica!$A$16,AB77=Matrica!$E$3),Matrica!$E$16,IF(AND(AA77=Matrica!$A$16,AB77=Matrica!$H$3),Matrica!$H$16,"")))))))))))))))))))))))))))))))))))))))</f>
        <v>2.76</v>
      </c>
      <c r="Z77" s="36">
        <f>IF(AND(AA77=Matrica!$A$4,AB77=Matrica!$B$3),Matrica!$D$4,IF(AND(AA77=Matrica!$A$4,AB77=Matrica!$E$3),Matrica!$G$4,IF(AND(AA77=Matrica!$A$4,AB77=Matrica!$H$3),Matrica!$J$4,IF(AND(AA77=Matrica!$A$5,AB77=Matrica!$B$3),Matrica!$D$5,IF(AND(AA77=Matrica!$A$5,AB77=Matrica!$E$3),Matrica!$G$5,IF(AND(AA77=Matrica!$A$5,AB77=Matrica!$H$3),Matrica!$J$5,IF(AND(AA77=Matrica!$A$6,AB77=Matrica!$B$3),Matrica!$D$6,IF(AND(AA77=Matrica!$A$6,AB77=Matrica!$E$3),Matrica!$G$6,IF(AND(AA77=Matrica!$A$6,AB77=Matrica!$H$3),Matrica!$J$6,IF(AND(AA77=Matrica!$A$7,AB77=Matrica!$B$3),Matrica!$D$7,IF(AND(AA77=Matrica!$A$7,AB77=Matrica!$E$3),Matrica!$G$7,IF(AND(AA77=Matrica!$A$7,AB77=Matrica!$H$3),Matrica!$J$7,IF(AND(AA77=Matrica!$A$8,AB77=Matrica!$B$3),Matrica!$D$8,IF(AND(AA77=Matrica!$A$8,AB77=Matrica!$E$3),Matrica!$G$8,IF(AND(AA77=Matrica!$A$8,AB77=Matrica!$H$3),Matrica!$J$8,IF(AND(AA77=Matrica!$A$9,AB77=Matrica!$B$3),Matrica!$D$9,IF(AND(AA77=Matrica!$A$9,AB77=Matrica!$E$3),Matrica!$G$9,IF(AND(AA77=Matrica!$A$9,AB77=Matrica!$H$3),Matrica!$J$9,IF(AND(AA77=Matrica!$A$10,AB77=Matrica!$B$3),Matrica!$D$10,IF(AND(AA77=Matrica!$A$10,AB77=Matrica!$E$3),Matrica!$G$10,IF(AND(AA77=Matrica!$A$10,AB77=Matrica!$H$3),Matrica!$J$10,IF(AND(AA77=Matrica!$A$11,AB77=Matrica!$B$3),Matrica!$D$11,IF(AND(AA77=Matrica!$A$11,AB77=Matrica!$E$3),Matrica!$G$11,IF(AND(AA77=Matrica!$A$11,AB77=Matrica!$H$3),Matrica!$J$11,IF(AND(AA77=Matrica!$A$12,AB77=Matrica!$B$3),Matrica!$D$12,IF(AND(AA77=Matrica!$A$12,AB77=Matrica!$E$3),Matrica!$G$12,IF(AND(AA77=Matrica!$A$12,AB77=Matrica!$H$3),Matrica!$J$12,IF(AND(AA77=Matrica!$A$13,AB77=Matrica!$B$3),Matrica!$D$13,IF(AND(AA77=Matrica!$A$13,AB77=Matrica!$E$3),Matrica!$G$13,IF(AND(AA77=Matrica!$A$13,AB77=Matrica!$H$3),Matrica!$J$13,IF(AND(AA77=Matrica!$A$14,AB77=Matrica!$B$3),Matrica!$D$14,IF(AND(AA77=Matrica!$A$14,AB77=Matrica!$E$3),Matrica!$G$14,IF(AND(AA77=Matrica!$A$14,AB77=Matrica!$H$3),Matrica!$J$14,IF(AND(AA77=Matrica!$A$15,AB77=Matrica!$B$3),Matrica!$D$15,IF(AND(AA77=Matrica!$A$15,AB77=Matrica!$E$3),Matrica!$G$15,IF(AND(AA77=Matrica!$A$15,AB77=Matrica!$H$3),Matrica!$J$15,IF(AND(AA77=Matrica!$A$16,AB77=Matrica!$B$3),Matrica!$D$16,IF(AND(AA77=Matrica!$A$16,AB77=Matrica!$E$3),Matrica!$G$16,IF(AND(AA77=Matrica!$A$16,AB77=Matrica!$H$3),Matrica!$J$16,"")))))))))))))))))))))))))))))))))))))))</f>
        <v>2.84</v>
      </c>
      <c r="AA77" s="171" t="s">
        <v>11</v>
      </c>
      <c r="AB77" s="171">
        <v>3</v>
      </c>
      <c r="AC77" s="172">
        <v>2.84</v>
      </c>
      <c r="AD77" s="173" t="str">
        <f t="shared" si="36"/>
        <v>PAD</v>
      </c>
      <c r="AE77" s="173">
        <f t="shared" si="28"/>
        <v>-0.35087719298246423</v>
      </c>
      <c r="AF77" s="173">
        <f t="shared" si="29"/>
        <v>-9.2651757188498413E-2</v>
      </c>
      <c r="AG77" s="174">
        <v>0.1</v>
      </c>
      <c r="AH77" s="181">
        <f>AC76/((P76-P77)/P77+1)</f>
        <v>2.8886736214605064</v>
      </c>
      <c r="AI77" s="175">
        <f t="shared" si="31"/>
        <v>40592.063199999997</v>
      </c>
      <c r="AJ77" s="175">
        <f t="shared" si="32"/>
        <v>-9.1657923507377994</v>
      </c>
      <c r="AK77" s="176" t="s">
        <v>9</v>
      </c>
      <c r="AL77" s="176">
        <v>2</v>
      </c>
      <c r="AM77" s="176">
        <v>3.58</v>
      </c>
      <c r="AN77" s="177">
        <f t="shared" si="37"/>
        <v>51168.868399999999</v>
      </c>
      <c r="AO77" s="177">
        <f t="shared" si="30"/>
        <v>14.502275839562916</v>
      </c>
      <c r="AP77" s="175">
        <f t="shared" si="33"/>
        <v>4059.2063199999998</v>
      </c>
      <c r="AQ77" s="177">
        <f t="shared" si="34"/>
        <v>5116.8868400000001</v>
      </c>
      <c r="AR77" s="178">
        <f t="shared" si="35"/>
        <v>-1057.6805200000003</v>
      </c>
    </row>
    <row r="78" spans="3:44" ht="80.099999999999994" customHeight="1">
      <c r="C78" s="45" t="s">
        <v>219</v>
      </c>
      <c r="D78" s="142" t="s">
        <v>65</v>
      </c>
      <c r="E78" s="167" t="s">
        <v>10</v>
      </c>
      <c r="F78" s="41" t="s">
        <v>137</v>
      </c>
      <c r="G78" s="36"/>
      <c r="H78" s="36"/>
      <c r="I78" s="36">
        <v>0.1</v>
      </c>
      <c r="J78" s="36">
        <v>17.32</v>
      </c>
      <c r="K78" s="36">
        <v>17.32</v>
      </c>
      <c r="L78" s="40">
        <f t="shared" si="22"/>
        <v>17.32</v>
      </c>
      <c r="M78" s="40">
        <f t="shared" si="23"/>
        <v>19.052</v>
      </c>
      <c r="N78" s="39">
        <v>2871.8</v>
      </c>
      <c r="O78" s="39">
        <f t="shared" si="38"/>
        <v>49739.576000000001</v>
      </c>
      <c r="P78" s="39">
        <f t="shared" si="39"/>
        <v>54713.533600000002</v>
      </c>
      <c r="Q78" s="39">
        <f t="shared" si="40"/>
        <v>17.654737962979397</v>
      </c>
      <c r="R78" s="39">
        <f t="shared" si="41"/>
        <v>19.420211759277336</v>
      </c>
      <c r="S78" s="39">
        <v>3.48</v>
      </c>
      <c r="T78" s="36" t="s">
        <v>9</v>
      </c>
      <c r="U78" s="36" t="s">
        <v>292</v>
      </c>
      <c r="V78" s="39">
        <v>3.83</v>
      </c>
      <c r="W78" s="36" t="s">
        <v>9</v>
      </c>
      <c r="X78" s="36" t="s">
        <v>291</v>
      </c>
      <c r="Y78" s="36">
        <f>IF(AND(AA78=Matrica!$A$4,AB78=Matrica!$B$3),Matrica!$B$4,IF(AND(AA78=Matrica!$A$4,AB78=Matrica!$E$3),Matrica!$E$4,IF(AND(AA78=Matrica!$A$4,AB78=Matrica!$H$3),Matrica!$H$4,IF(AND(AA78=Matrica!$A$5,AB78=Matrica!$B$3),Matrica!$B$5,IF(AND(AA78=Matrica!$A$5,AB78=Matrica!$E$3),Matrica!$E$5,IF(AND(AA78=Matrica!$A$5,AB78=Matrica!$H$3),Matrica!$H$5,IF(AND(AA78=Matrica!$A$6,AB78=Matrica!$B$3),Matrica!$B$6,IF(AND(AA78=Matrica!$A$6,AB78=Matrica!$E$3),Matrica!$E$6,IF(AND(AA78=Matrica!$A$6,AB78=Matrica!$H$3),Matrica!$H$6,IF(AND(AA78=Matrica!$A$7,AB78=Matrica!$B$3),Matrica!$B$7,IF(AND(AA78=Matrica!$A$7,AB78=Matrica!$E$3),Matrica!$E$7,IF(AND(AA78=Matrica!$A$7,AB78=Matrica!$H$3),Matrica!$H$7,IF(AND(AA78=Matrica!$A$8,AB78=Matrica!$B$3),Matrica!$B$8,IF(AND(AA78=Matrica!$A$8,AB78=Matrica!$E$3),Matrica!$E$8,IF(AND(AA78=Matrica!$A$8,AB78=Matrica!$H$3),Matrica!$H$8,IF(AND(AA78=Matrica!$A$9,AB78=Matrica!$B$3),Matrica!$B$9,IF(AND(AA78=Matrica!$A$9,AB78=Matrica!$E$3),Matrica!$E$9,IF(AND(AA78=Matrica!$A$9,AB78=Matrica!$H$3),Matrica!$H$9,IF(AND(AA78=Matrica!$A$10,AB78=Matrica!$B$3),Matrica!$B$10,IF(AND(AA78=Matrica!$A$10,AB78=Matrica!$E$3),Matrica!$E$10,IF(AND(AA78=Matrica!$A$10,AB78=Matrica!$H$3),Matrica!$H$10,IF(AND(AA78=Matrica!$A$11,AB78=Matrica!$B$3),Matrica!$B$11,IF(AND(AA78=Matrica!$A$11,AB78=Matrica!$E$3),Matrica!$E$11,IF(AND(AA78=Matrica!$A$11,AB78=Matrica!$H$3),Matrica!$H$11,IF(AND(AA78=Matrica!$A$12,AB78=Matrica!$B$3),Matrica!$B$12,IF(AND(AA78=Matrica!$A$12,AB78=Matrica!$E$3),Matrica!$E$12,IF(AND(AA78=Matrica!$A$12,AB78=Matrica!$H$3),Matrica!$H$12,IF(AND(AA78=Matrica!$A$13,AB78=Matrica!$B$3),Matrica!$B$13,IF(AND(AA78=Matrica!$A$13,AB78=Matrica!$E$3),Matrica!$E$13,IF(AND(AA78=Matrica!$A$13,AB78=Matrica!$H$3),Matrica!$H$13,IF(AND(AA78=Matrica!$A$14,AB78=Matrica!$B$3),Matrica!$B$14,IF(AND(AA78=Matrica!$A$14,AB78=Matrica!$E$3),Matrica!$E$14,IF(AND(AA78=Matrica!$A$14,AB78=Matrica!$H$3),Matrica!$H$14,IF(AND(AA78=Matrica!$A$15,AB78=Matrica!$B$3),Matrica!$B$15,IF(AND(AA78=Matrica!$A$15,AB78=Matrica!$E$3),Matrica!$E$15,IF(AND(AA78=Matrica!$A$15,AB78=Matrica!$H$3),Matrica!$H$15,IF(AND(AA78=Matrica!$A$16,AB78=Matrica!$B$3),Matrica!$B$16,IF(AND(AA78=Matrica!$A$16,AB78=Matrica!$E$3),Matrica!$E$16,IF(AND(AA78=Matrica!$A$16,AB78=Matrica!$H$3),Matrica!$H$16,"")))))))))))))))))))))))))))))))))))))))</f>
        <v>3.84</v>
      </c>
      <c r="Z78" s="36">
        <f>IF(AND(AA78=Matrica!$A$4,AB78=Matrica!$B$3),Matrica!$D$4,IF(AND(AA78=Matrica!$A$4,AB78=Matrica!$E$3),Matrica!$G$4,IF(AND(AA78=Matrica!$A$4,AB78=Matrica!$H$3),Matrica!$J$4,IF(AND(AA78=Matrica!$A$5,AB78=Matrica!$B$3),Matrica!$D$5,IF(AND(AA78=Matrica!$A$5,AB78=Matrica!$E$3),Matrica!$G$5,IF(AND(AA78=Matrica!$A$5,AB78=Matrica!$H$3),Matrica!$J$5,IF(AND(AA78=Matrica!$A$6,AB78=Matrica!$B$3),Matrica!$D$6,IF(AND(AA78=Matrica!$A$6,AB78=Matrica!$E$3),Matrica!$G$6,IF(AND(AA78=Matrica!$A$6,AB78=Matrica!$H$3),Matrica!$J$6,IF(AND(AA78=Matrica!$A$7,AB78=Matrica!$B$3),Matrica!$D$7,IF(AND(AA78=Matrica!$A$7,AB78=Matrica!$E$3),Matrica!$G$7,IF(AND(AA78=Matrica!$A$7,AB78=Matrica!$H$3),Matrica!$J$7,IF(AND(AA78=Matrica!$A$8,AB78=Matrica!$B$3),Matrica!$D$8,IF(AND(AA78=Matrica!$A$8,AB78=Matrica!$E$3),Matrica!$G$8,IF(AND(AA78=Matrica!$A$8,AB78=Matrica!$H$3),Matrica!$J$8,IF(AND(AA78=Matrica!$A$9,AB78=Matrica!$B$3),Matrica!$D$9,IF(AND(AA78=Matrica!$A$9,AB78=Matrica!$E$3),Matrica!$G$9,IF(AND(AA78=Matrica!$A$9,AB78=Matrica!$H$3),Matrica!$J$9,IF(AND(AA78=Matrica!$A$10,AB78=Matrica!$B$3),Matrica!$D$10,IF(AND(AA78=Matrica!$A$10,AB78=Matrica!$E$3),Matrica!$G$10,IF(AND(AA78=Matrica!$A$10,AB78=Matrica!$H$3),Matrica!$J$10,IF(AND(AA78=Matrica!$A$11,AB78=Matrica!$B$3),Matrica!$D$11,IF(AND(AA78=Matrica!$A$11,AB78=Matrica!$E$3),Matrica!$G$11,IF(AND(AA78=Matrica!$A$11,AB78=Matrica!$H$3),Matrica!$J$11,IF(AND(AA78=Matrica!$A$12,AB78=Matrica!$B$3),Matrica!$D$12,IF(AND(AA78=Matrica!$A$12,AB78=Matrica!$E$3),Matrica!$G$12,IF(AND(AA78=Matrica!$A$12,AB78=Matrica!$H$3),Matrica!$J$12,IF(AND(AA78=Matrica!$A$13,AB78=Matrica!$B$3),Matrica!$D$13,IF(AND(AA78=Matrica!$A$13,AB78=Matrica!$E$3),Matrica!$G$13,IF(AND(AA78=Matrica!$A$13,AB78=Matrica!$H$3),Matrica!$J$13,IF(AND(AA78=Matrica!$A$14,AB78=Matrica!$B$3),Matrica!$D$14,IF(AND(AA78=Matrica!$A$14,AB78=Matrica!$E$3),Matrica!$G$14,IF(AND(AA78=Matrica!$A$14,AB78=Matrica!$H$3),Matrica!$J$14,IF(AND(AA78=Matrica!$A$15,AB78=Matrica!$B$3),Matrica!$D$15,IF(AND(AA78=Matrica!$A$15,AB78=Matrica!$E$3),Matrica!$G$15,IF(AND(AA78=Matrica!$A$15,AB78=Matrica!$H$3),Matrica!$J$15,IF(AND(AA78=Matrica!$A$16,AB78=Matrica!$B$3),Matrica!$D$16,IF(AND(AA78=Matrica!$A$16,AB78=Matrica!$E$3),Matrica!$G$16,IF(AND(AA78=Matrica!$A$16,AB78=Matrica!$H$3),Matrica!$J$16,"")))))))))))))))))))))))))))))))))))))))</f>
        <v>3.96</v>
      </c>
      <c r="AA78" s="171" t="s">
        <v>9</v>
      </c>
      <c r="AB78" s="171">
        <v>3</v>
      </c>
      <c r="AC78" s="172">
        <v>3.96</v>
      </c>
      <c r="AD78" s="173" t="str">
        <f t="shared" si="36"/>
        <v>RAST</v>
      </c>
      <c r="AE78" s="173">
        <f t="shared" si="28"/>
        <v>13.793103448275861</v>
      </c>
      <c r="AF78" s="173">
        <f t="shared" si="29"/>
        <v>3.3942558746736261E-2</v>
      </c>
      <c r="AG78" s="174">
        <v>229.37</v>
      </c>
      <c r="AH78" s="136"/>
      <c r="AI78" s="175">
        <f t="shared" si="31"/>
        <v>56600.200799999999</v>
      </c>
      <c r="AJ78" s="175">
        <f t="shared" si="32"/>
        <v>3.4482642151995702</v>
      </c>
      <c r="AK78" s="176" t="s">
        <v>8</v>
      </c>
      <c r="AL78" s="176">
        <v>2</v>
      </c>
      <c r="AM78" s="176">
        <v>4.24</v>
      </c>
      <c r="AN78" s="177">
        <f t="shared" si="37"/>
        <v>60602.235200000003</v>
      </c>
      <c r="AO78" s="177">
        <f t="shared" si="30"/>
        <v>10.762787947587427</v>
      </c>
      <c r="AP78" s="175">
        <f t="shared" si="33"/>
        <v>12982388.057496</v>
      </c>
      <c r="AQ78" s="177">
        <f t="shared" si="34"/>
        <v>13900334.687824002</v>
      </c>
      <c r="AR78" s="178">
        <f t="shared" si="35"/>
        <v>-917946.63032800145</v>
      </c>
    </row>
    <row r="79" spans="3:44" ht="80.099999999999994" customHeight="1">
      <c r="C79" s="45" t="s">
        <v>220</v>
      </c>
      <c r="D79" s="142" t="s">
        <v>65</v>
      </c>
      <c r="E79" s="167" t="s">
        <v>11</v>
      </c>
      <c r="F79" s="41" t="s">
        <v>137</v>
      </c>
      <c r="G79" s="36"/>
      <c r="H79" s="36"/>
      <c r="I79" s="36">
        <v>0.1</v>
      </c>
      <c r="J79" s="36">
        <v>14.88</v>
      </c>
      <c r="K79" s="36">
        <v>14.88</v>
      </c>
      <c r="L79" s="40">
        <f t="shared" si="22"/>
        <v>14.88</v>
      </c>
      <c r="M79" s="40">
        <f t="shared" si="23"/>
        <v>16.368000000000002</v>
      </c>
      <c r="N79" s="39">
        <v>2871.8</v>
      </c>
      <c r="O79" s="39">
        <f t="shared" si="38"/>
        <v>42732.384000000005</v>
      </c>
      <c r="P79" s="39">
        <f t="shared" si="39"/>
        <v>47005.622400000007</v>
      </c>
      <c r="Q79" s="39">
        <f t="shared" si="40"/>
        <v>15.167580882744426</v>
      </c>
      <c r="R79" s="39">
        <f t="shared" si="41"/>
        <v>16.684338971018867</v>
      </c>
      <c r="S79" s="39">
        <v>2.99</v>
      </c>
      <c r="T79" s="36" t="s">
        <v>10</v>
      </c>
      <c r="U79" s="36" t="s">
        <v>292</v>
      </c>
      <c r="V79" s="39">
        <v>3.29</v>
      </c>
      <c r="W79" s="36" t="s">
        <v>10</v>
      </c>
      <c r="X79" s="36" t="s">
        <v>291</v>
      </c>
      <c r="Y79" s="36">
        <f>IF(AND(AA79=Matrica!$A$4,AB79=Matrica!$B$3),Matrica!$B$4,IF(AND(AA79=Matrica!$A$4,AB79=Matrica!$E$3),Matrica!$E$4,IF(AND(AA79=Matrica!$A$4,AB79=Matrica!$H$3),Matrica!$H$4,IF(AND(AA79=Matrica!$A$5,AB79=Matrica!$B$3),Matrica!$B$5,IF(AND(AA79=Matrica!$A$5,AB79=Matrica!$E$3),Matrica!$E$5,IF(AND(AA79=Matrica!$A$5,AB79=Matrica!$H$3),Matrica!$H$5,IF(AND(AA79=Matrica!$A$6,AB79=Matrica!$B$3),Matrica!$B$6,IF(AND(AA79=Matrica!$A$6,AB79=Matrica!$E$3),Matrica!$E$6,IF(AND(AA79=Matrica!$A$6,AB79=Matrica!$H$3),Matrica!$H$6,IF(AND(AA79=Matrica!$A$7,AB79=Matrica!$B$3),Matrica!$B$7,IF(AND(AA79=Matrica!$A$7,AB79=Matrica!$E$3),Matrica!$E$7,IF(AND(AA79=Matrica!$A$7,AB79=Matrica!$H$3),Matrica!$H$7,IF(AND(AA79=Matrica!$A$8,AB79=Matrica!$B$3),Matrica!$B$8,IF(AND(AA79=Matrica!$A$8,AB79=Matrica!$E$3),Matrica!$E$8,IF(AND(AA79=Matrica!$A$8,AB79=Matrica!$H$3),Matrica!$H$8,IF(AND(AA79=Matrica!$A$9,AB79=Matrica!$B$3),Matrica!$B$9,IF(AND(AA79=Matrica!$A$9,AB79=Matrica!$E$3),Matrica!$E$9,IF(AND(AA79=Matrica!$A$9,AB79=Matrica!$H$3),Matrica!$H$9,IF(AND(AA79=Matrica!$A$10,AB79=Matrica!$B$3),Matrica!$B$10,IF(AND(AA79=Matrica!$A$10,AB79=Matrica!$E$3),Matrica!$E$10,IF(AND(AA79=Matrica!$A$10,AB79=Matrica!$H$3),Matrica!$H$10,IF(AND(AA79=Matrica!$A$11,AB79=Matrica!$B$3),Matrica!$B$11,IF(AND(AA79=Matrica!$A$11,AB79=Matrica!$E$3),Matrica!$E$11,IF(AND(AA79=Matrica!$A$11,AB79=Matrica!$H$3),Matrica!$H$11,IF(AND(AA79=Matrica!$A$12,AB79=Matrica!$B$3),Matrica!$B$12,IF(AND(AA79=Matrica!$A$12,AB79=Matrica!$E$3),Matrica!$E$12,IF(AND(AA79=Matrica!$A$12,AB79=Matrica!$H$3),Matrica!$H$12,IF(AND(AA79=Matrica!$A$13,AB79=Matrica!$B$3),Matrica!$B$13,IF(AND(AA79=Matrica!$A$13,AB79=Matrica!$E$3),Matrica!$E$13,IF(AND(AA79=Matrica!$A$13,AB79=Matrica!$H$3),Matrica!$H$13,IF(AND(AA79=Matrica!$A$14,AB79=Matrica!$B$3),Matrica!$B$14,IF(AND(AA79=Matrica!$A$14,AB79=Matrica!$E$3),Matrica!$E$14,IF(AND(AA79=Matrica!$A$14,AB79=Matrica!$H$3),Matrica!$H$14,IF(AND(AA79=Matrica!$A$15,AB79=Matrica!$B$3),Matrica!$B$15,IF(AND(AA79=Matrica!$A$15,AB79=Matrica!$E$3),Matrica!$E$15,IF(AND(AA79=Matrica!$A$15,AB79=Matrica!$H$3),Matrica!$H$15,IF(AND(AA79=Matrica!$A$16,AB79=Matrica!$B$3),Matrica!$B$16,IF(AND(AA79=Matrica!$A$16,AB79=Matrica!$E$3),Matrica!$E$16,IF(AND(AA79=Matrica!$A$16,AB79=Matrica!$H$3),Matrica!$H$16,"")))))))))))))))))))))))))))))))))))))))</f>
        <v>3.34</v>
      </c>
      <c r="Z79" s="36">
        <f>IF(AND(AA79=Matrica!$A$4,AB79=Matrica!$B$3),Matrica!$D$4,IF(AND(AA79=Matrica!$A$4,AB79=Matrica!$E$3),Matrica!$G$4,IF(AND(AA79=Matrica!$A$4,AB79=Matrica!$H$3),Matrica!$J$4,IF(AND(AA79=Matrica!$A$5,AB79=Matrica!$B$3),Matrica!$D$5,IF(AND(AA79=Matrica!$A$5,AB79=Matrica!$E$3),Matrica!$G$5,IF(AND(AA79=Matrica!$A$5,AB79=Matrica!$H$3),Matrica!$J$5,IF(AND(AA79=Matrica!$A$6,AB79=Matrica!$B$3),Matrica!$D$6,IF(AND(AA79=Matrica!$A$6,AB79=Matrica!$E$3),Matrica!$G$6,IF(AND(AA79=Matrica!$A$6,AB79=Matrica!$H$3),Matrica!$J$6,IF(AND(AA79=Matrica!$A$7,AB79=Matrica!$B$3),Matrica!$D$7,IF(AND(AA79=Matrica!$A$7,AB79=Matrica!$E$3),Matrica!$G$7,IF(AND(AA79=Matrica!$A$7,AB79=Matrica!$H$3),Matrica!$J$7,IF(AND(AA79=Matrica!$A$8,AB79=Matrica!$B$3),Matrica!$D$8,IF(AND(AA79=Matrica!$A$8,AB79=Matrica!$E$3),Matrica!$G$8,IF(AND(AA79=Matrica!$A$8,AB79=Matrica!$H$3),Matrica!$J$8,IF(AND(AA79=Matrica!$A$9,AB79=Matrica!$B$3),Matrica!$D$9,IF(AND(AA79=Matrica!$A$9,AB79=Matrica!$E$3),Matrica!$G$9,IF(AND(AA79=Matrica!$A$9,AB79=Matrica!$H$3),Matrica!$J$9,IF(AND(AA79=Matrica!$A$10,AB79=Matrica!$B$3),Matrica!$D$10,IF(AND(AA79=Matrica!$A$10,AB79=Matrica!$E$3),Matrica!$G$10,IF(AND(AA79=Matrica!$A$10,AB79=Matrica!$H$3),Matrica!$J$10,IF(AND(AA79=Matrica!$A$11,AB79=Matrica!$B$3),Matrica!$D$11,IF(AND(AA79=Matrica!$A$11,AB79=Matrica!$E$3),Matrica!$G$11,IF(AND(AA79=Matrica!$A$11,AB79=Matrica!$H$3),Matrica!$J$11,IF(AND(AA79=Matrica!$A$12,AB79=Matrica!$B$3),Matrica!$D$12,IF(AND(AA79=Matrica!$A$12,AB79=Matrica!$E$3),Matrica!$G$12,IF(AND(AA79=Matrica!$A$12,AB79=Matrica!$H$3),Matrica!$J$12,IF(AND(AA79=Matrica!$A$13,AB79=Matrica!$B$3),Matrica!$D$13,IF(AND(AA79=Matrica!$A$13,AB79=Matrica!$E$3),Matrica!$G$13,IF(AND(AA79=Matrica!$A$13,AB79=Matrica!$H$3),Matrica!$J$13,IF(AND(AA79=Matrica!$A$14,AB79=Matrica!$B$3),Matrica!$D$14,IF(AND(AA79=Matrica!$A$14,AB79=Matrica!$E$3),Matrica!$G$14,IF(AND(AA79=Matrica!$A$14,AB79=Matrica!$H$3),Matrica!$J$14,IF(AND(AA79=Matrica!$A$15,AB79=Matrica!$B$3),Matrica!$D$15,IF(AND(AA79=Matrica!$A$15,AB79=Matrica!$E$3),Matrica!$G$15,IF(AND(AA79=Matrica!$A$15,AB79=Matrica!$H$3),Matrica!$J$15,IF(AND(AA79=Matrica!$A$16,AB79=Matrica!$B$3),Matrica!$D$16,IF(AND(AA79=Matrica!$A$16,AB79=Matrica!$E$3),Matrica!$G$16,IF(AND(AA79=Matrica!$A$16,AB79=Matrica!$H$3),Matrica!$J$16,"")))))))))))))))))))))))))))))))))))))))</f>
        <v>3.45</v>
      </c>
      <c r="AA79" s="171" t="s">
        <v>10</v>
      </c>
      <c r="AB79" s="171">
        <v>3</v>
      </c>
      <c r="AC79" s="172">
        <v>3.34</v>
      </c>
      <c r="AD79" s="173" t="str">
        <f t="shared" si="36"/>
        <v>RAST</v>
      </c>
      <c r="AE79" s="173">
        <f t="shared" si="28"/>
        <v>11.705685618729083</v>
      </c>
      <c r="AF79" s="173">
        <f t="shared" si="29"/>
        <v>1.5197568389057697E-2</v>
      </c>
      <c r="AG79" s="174">
        <v>29.57</v>
      </c>
      <c r="AH79" s="181">
        <f>AC78/((P78-P79)/P79+1)</f>
        <v>3.4021247113163975</v>
      </c>
      <c r="AI79" s="175">
        <f t="shared" si="31"/>
        <v>47738.553199999995</v>
      </c>
      <c r="AJ79" s="175">
        <f t="shared" si="32"/>
        <v>1.5592407090433191</v>
      </c>
      <c r="AK79" s="176" t="s">
        <v>9</v>
      </c>
      <c r="AL79" s="176">
        <v>2</v>
      </c>
      <c r="AM79" s="176">
        <v>3.64</v>
      </c>
      <c r="AN79" s="177">
        <f t="shared" si="37"/>
        <v>52026.447200000002</v>
      </c>
      <c r="AO79" s="177">
        <f t="shared" si="30"/>
        <v>10.681328197879569</v>
      </c>
      <c r="AP79" s="175">
        <f t="shared" si="33"/>
        <v>1411629.0181239999</v>
      </c>
      <c r="AQ79" s="177">
        <f t="shared" si="34"/>
        <v>1538422.0437040001</v>
      </c>
      <c r="AR79" s="178">
        <f t="shared" si="35"/>
        <v>-126793.02558000013</v>
      </c>
    </row>
    <row r="80" spans="3:44" ht="80.099999999999994" customHeight="1">
      <c r="C80" s="45" t="s">
        <v>221</v>
      </c>
      <c r="D80" s="142" t="s">
        <v>65</v>
      </c>
      <c r="E80" s="167" t="s">
        <v>12</v>
      </c>
      <c r="F80" s="41" t="s">
        <v>137</v>
      </c>
      <c r="G80" s="36"/>
      <c r="H80" s="36"/>
      <c r="I80" s="36">
        <v>0.1</v>
      </c>
      <c r="J80" s="36">
        <v>13.65</v>
      </c>
      <c r="K80" s="36">
        <v>13.65</v>
      </c>
      <c r="L80" s="40">
        <f t="shared" si="22"/>
        <v>13.65</v>
      </c>
      <c r="M80" s="40">
        <f t="shared" si="23"/>
        <v>15.015000000000001</v>
      </c>
      <c r="N80" s="39">
        <v>2871.8</v>
      </c>
      <c r="O80" s="39">
        <f t="shared" si="38"/>
        <v>39200.070000000007</v>
      </c>
      <c r="P80" s="39">
        <f t="shared" si="39"/>
        <v>43120.077000000005</v>
      </c>
      <c r="Q80" s="39">
        <f t="shared" si="40"/>
        <v>13.913809075904664</v>
      </c>
      <c r="R80" s="39">
        <f t="shared" si="41"/>
        <v>15.305189983495131</v>
      </c>
      <c r="S80" s="39">
        <v>2.74</v>
      </c>
      <c r="T80" s="36" t="s">
        <v>11</v>
      </c>
      <c r="U80" s="36" t="s">
        <v>291</v>
      </c>
      <c r="V80" s="39">
        <v>3.02</v>
      </c>
      <c r="W80" s="36" t="s">
        <v>10</v>
      </c>
      <c r="X80" s="36" t="s">
        <v>292</v>
      </c>
      <c r="Y80" s="36">
        <f>IF(AND(AA80=Matrica!$A$4,AB80=Matrica!$B$3),Matrica!$B$4,IF(AND(AA80=Matrica!$A$4,AB80=Matrica!$E$3),Matrica!$E$4,IF(AND(AA80=Matrica!$A$4,AB80=Matrica!$H$3),Matrica!$H$4,IF(AND(AA80=Matrica!$A$5,AB80=Matrica!$B$3),Matrica!$B$5,IF(AND(AA80=Matrica!$A$5,AB80=Matrica!$E$3),Matrica!$E$5,IF(AND(AA80=Matrica!$A$5,AB80=Matrica!$H$3),Matrica!$H$5,IF(AND(AA80=Matrica!$A$6,AB80=Matrica!$B$3),Matrica!$B$6,IF(AND(AA80=Matrica!$A$6,AB80=Matrica!$E$3),Matrica!$E$6,IF(AND(AA80=Matrica!$A$6,AB80=Matrica!$H$3),Matrica!$H$6,IF(AND(AA80=Matrica!$A$7,AB80=Matrica!$B$3),Matrica!$B$7,IF(AND(AA80=Matrica!$A$7,AB80=Matrica!$E$3),Matrica!$E$7,IF(AND(AA80=Matrica!$A$7,AB80=Matrica!$H$3),Matrica!$H$7,IF(AND(AA80=Matrica!$A$8,AB80=Matrica!$B$3),Matrica!$B$8,IF(AND(AA80=Matrica!$A$8,AB80=Matrica!$E$3),Matrica!$E$8,IF(AND(AA80=Matrica!$A$8,AB80=Matrica!$H$3),Matrica!$H$8,IF(AND(AA80=Matrica!$A$9,AB80=Matrica!$B$3),Matrica!$B$9,IF(AND(AA80=Matrica!$A$9,AB80=Matrica!$E$3),Matrica!$E$9,IF(AND(AA80=Matrica!$A$9,AB80=Matrica!$H$3),Matrica!$H$9,IF(AND(AA80=Matrica!$A$10,AB80=Matrica!$B$3),Matrica!$B$10,IF(AND(AA80=Matrica!$A$10,AB80=Matrica!$E$3),Matrica!$E$10,IF(AND(AA80=Matrica!$A$10,AB80=Matrica!$H$3),Matrica!$H$10,IF(AND(AA80=Matrica!$A$11,AB80=Matrica!$B$3),Matrica!$B$11,IF(AND(AA80=Matrica!$A$11,AB80=Matrica!$E$3),Matrica!$E$11,IF(AND(AA80=Matrica!$A$11,AB80=Matrica!$H$3),Matrica!$H$11,IF(AND(AA80=Matrica!$A$12,AB80=Matrica!$B$3),Matrica!$B$12,IF(AND(AA80=Matrica!$A$12,AB80=Matrica!$E$3),Matrica!$E$12,IF(AND(AA80=Matrica!$A$12,AB80=Matrica!$H$3),Matrica!$H$12,IF(AND(AA80=Matrica!$A$13,AB80=Matrica!$B$3),Matrica!$B$13,IF(AND(AA80=Matrica!$A$13,AB80=Matrica!$E$3),Matrica!$E$13,IF(AND(AA80=Matrica!$A$13,AB80=Matrica!$H$3),Matrica!$H$13,IF(AND(AA80=Matrica!$A$14,AB80=Matrica!$B$3),Matrica!$B$14,IF(AND(AA80=Matrica!$A$14,AB80=Matrica!$E$3),Matrica!$E$14,IF(AND(AA80=Matrica!$A$14,AB80=Matrica!$H$3),Matrica!$H$14,IF(AND(AA80=Matrica!$A$15,AB80=Matrica!$B$3),Matrica!$B$15,IF(AND(AA80=Matrica!$A$15,AB80=Matrica!$E$3),Matrica!$E$15,IF(AND(AA80=Matrica!$A$15,AB80=Matrica!$H$3),Matrica!$H$15,IF(AND(AA80=Matrica!$A$16,AB80=Matrica!$B$3),Matrica!$B$16,IF(AND(AA80=Matrica!$A$16,AB80=Matrica!$E$3),Matrica!$E$16,IF(AND(AA80=Matrica!$A$16,AB80=Matrica!$H$3),Matrica!$H$16,"")))))))))))))))))))))))))))))))))))))))</f>
        <v>2.76</v>
      </c>
      <c r="Z80" s="36">
        <f>IF(AND(AA80=Matrica!$A$4,AB80=Matrica!$B$3),Matrica!$D$4,IF(AND(AA80=Matrica!$A$4,AB80=Matrica!$E$3),Matrica!$G$4,IF(AND(AA80=Matrica!$A$4,AB80=Matrica!$H$3),Matrica!$J$4,IF(AND(AA80=Matrica!$A$5,AB80=Matrica!$B$3),Matrica!$D$5,IF(AND(AA80=Matrica!$A$5,AB80=Matrica!$E$3),Matrica!$G$5,IF(AND(AA80=Matrica!$A$5,AB80=Matrica!$H$3),Matrica!$J$5,IF(AND(AA80=Matrica!$A$6,AB80=Matrica!$B$3),Matrica!$D$6,IF(AND(AA80=Matrica!$A$6,AB80=Matrica!$E$3),Matrica!$G$6,IF(AND(AA80=Matrica!$A$6,AB80=Matrica!$H$3),Matrica!$J$6,IF(AND(AA80=Matrica!$A$7,AB80=Matrica!$B$3),Matrica!$D$7,IF(AND(AA80=Matrica!$A$7,AB80=Matrica!$E$3),Matrica!$G$7,IF(AND(AA80=Matrica!$A$7,AB80=Matrica!$H$3),Matrica!$J$7,IF(AND(AA80=Matrica!$A$8,AB80=Matrica!$B$3),Matrica!$D$8,IF(AND(AA80=Matrica!$A$8,AB80=Matrica!$E$3),Matrica!$G$8,IF(AND(AA80=Matrica!$A$8,AB80=Matrica!$H$3),Matrica!$J$8,IF(AND(AA80=Matrica!$A$9,AB80=Matrica!$B$3),Matrica!$D$9,IF(AND(AA80=Matrica!$A$9,AB80=Matrica!$E$3),Matrica!$G$9,IF(AND(AA80=Matrica!$A$9,AB80=Matrica!$H$3),Matrica!$J$9,IF(AND(AA80=Matrica!$A$10,AB80=Matrica!$B$3),Matrica!$D$10,IF(AND(AA80=Matrica!$A$10,AB80=Matrica!$E$3),Matrica!$G$10,IF(AND(AA80=Matrica!$A$10,AB80=Matrica!$H$3),Matrica!$J$10,IF(AND(AA80=Matrica!$A$11,AB80=Matrica!$B$3),Matrica!$D$11,IF(AND(AA80=Matrica!$A$11,AB80=Matrica!$E$3),Matrica!$G$11,IF(AND(AA80=Matrica!$A$11,AB80=Matrica!$H$3),Matrica!$J$11,IF(AND(AA80=Matrica!$A$12,AB80=Matrica!$B$3),Matrica!$D$12,IF(AND(AA80=Matrica!$A$12,AB80=Matrica!$E$3),Matrica!$G$12,IF(AND(AA80=Matrica!$A$12,AB80=Matrica!$H$3),Matrica!$J$12,IF(AND(AA80=Matrica!$A$13,AB80=Matrica!$B$3),Matrica!$D$13,IF(AND(AA80=Matrica!$A$13,AB80=Matrica!$E$3),Matrica!$G$13,IF(AND(AA80=Matrica!$A$13,AB80=Matrica!$H$3),Matrica!$J$13,IF(AND(AA80=Matrica!$A$14,AB80=Matrica!$B$3),Matrica!$D$14,IF(AND(AA80=Matrica!$A$14,AB80=Matrica!$E$3),Matrica!$G$14,IF(AND(AA80=Matrica!$A$14,AB80=Matrica!$H$3),Matrica!$J$14,IF(AND(AA80=Matrica!$A$15,AB80=Matrica!$B$3),Matrica!$D$15,IF(AND(AA80=Matrica!$A$15,AB80=Matrica!$E$3),Matrica!$G$15,IF(AND(AA80=Matrica!$A$15,AB80=Matrica!$H$3),Matrica!$J$15,IF(AND(AA80=Matrica!$A$16,AB80=Matrica!$B$3),Matrica!$D$16,IF(AND(AA80=Matrica!$A$16,AB80=Matrica!$E$3),Matrica!$G$16,IF(AND(AA80=Matrica!$A$16,AB80=Matrica!$H$3),Matrica!$J$16,"")))))))))))))))))))))))))))))))))))))))</f>
        <v>2.84</v>
      </c>
      <c r="AA80" s="171" t="s">
        <v>11</v>
      </c>
      <c r="AB80" s="171">
        <v>3</v>
      </c>
      <c r="AC80" s="172">
        <v>2.78</v>
      </c>
      <c r="AD80" s="173" t="str">
        <f t="shared" si="36"/>
        <v>ISTI</v>
      </c>
      <c r="AE80" s="173">
        <f t="shared" si="28"/>
        <v>1.4598540145985253</v>
      </c>
      <c r="AF80" s="173">
        <f t="shared" si="29"/>
        <v>-7.9470198675496762E-2</v>
      </c>
      <c r="AG80" s="174">
        <v>2.25</v>
      </c>
      <c r="AH80" s="181">
        <f>AC79/((P79-P80)/P80+1)</f>
        <v>3.0639112903225802</v>
      </c>
      <c r="AI80" s="175">
        <f t="shared" si="31"/>
        <v>39734.484399999994</v>
      </c>
      <c r="AJ80" s="175">
        <f t="shared" si="32"/>
        <v>-7.8515458124066235</v>
      </c>
      <c r="AK80" s="176" t="s">
        <v>9</v>
      </c>
      <c r="AL80" s="176">
        <v>2</v>
      </c>
      <c r="AM80" s="176">
        <v>3.62</v>
      </c>
      <c r="AN80" s="177">
        <f t="shared" si="37"/>
        <v>51740.587599999999</v>
      </c>
      <c r="AO80" s="177">
        <f t="shared" si="30"/>
        <v>19.991871999671961</v>
      </c>
      <c r="AP80" s="175">
        <f t="shared" si="33"/>
        <v>89402.589899999992</v>
      </c>
      <c r="AQ80" s="177">
        <f t="shared" si="34"/>
        <v>116416.32209999999</v>
      </c>
      <c r="AR80" s="178">
        <f t="shared" si="35"/>
        <v>-27013.732199999999</v>
      </c>
    </row>
    <row r="81" spans="3:44" ht="80.099999999999994" customHeight="1">
      <c r="C81" s="45" t="s">
        <v>222</v>
      </c>
      <c r="D81" s="142" t="s">
        <v>65</v>
      </c>
      <c r="E81" s="167" t="s">
        <v>13</v>
      </c>
      <c r="F81" s="41" t="s">
        <v>137</v>
      </c>
      <c r="G81" s="36"/>
      <c r="H81" s="36"/>
      <c r="I81" s="36">
        <v>0.1</v>
      </c>
      <c r="J81" s="36">
        <v>13.42</v>
      </c>
      <c r="K81" s="36">
        <v>13.42</v>
      </c>
      <c r="L81" s="40">
        <f t="shared" si="22"/>
        <v>13.42</v>
      </c>
      <c r="M81" s="40">
        <f t="shared" si="23"/>
        <v>14.762</v>
      </c>
      <c r="N81" s="39">
        <v>2871.8</v>
      </c>
      <c r="O81" s="39">
        <f t="shared" si="38"/>
        <v>38539.556000000004</v>
      </c>
      <c r="P81" s="39">
        <f t="shared" si="39"/>
        <v>42393.511600000005</v>
      </c>
      <c r="Q81" s="39">
        <f t="shared" si="40"/>
        <v>13.679363941292351</v>
      </c>
      <c r="R81" s="39">
        <f t="shared" si="41"/>
        <v>15.047300335421587</v>
      </c>
      <c r="S81" s="39">
        <v>2.7</v>
      </c>
      <c r="T81" s="36" t="s">
        <v>11</v>
      </c>
      <c r="U81" s="36" t="s">
        <v>291</v>
      </c>
      <c r="V81" s="39">
        <v>2.97</v>
      </c>
      <c r="W81" s="36" t="s">
        <v>10</v>
      </c>
      <c r="X81" s="36" t="s">
        <v>292</v>
      </c>
      <c r="Y81" s="36">
        <f>IF(AND(AA81=Matrica!$A$4,AB81=Matrica!$B$3),Matrica!$B$4,IF(AND(AA81=Matrica!$A$4,AB81=Matrica!$E$3),Matrica!$E$4,IF(AND(AA81=Matrica!$A$4,AB81=Matrica!$H$3),Matrica!$H$4,IF(AND(AA81=Matrica!$A$5,AB81=Matrica!$B$3),Matrica!$B$5,IF(AND(AA81=Matrica!$A$5,AB81=Matrica!$E$3),Matrica!$E$5,IF(AND(AA81=Matrica!$A$5,AB81=Matrica!$H$3),Matrica!$H$5,IF(AND(AA81=Matrica!$A$6,AB81=Matrica!$B$3),Matrica!$B$6,IF(AND(AA81=Matrica!$A$6,AB81=Matrica!$E$3),Matrica!$E$6,IF(AND(AA81=Matrica!$A$6,AB81=Matrica!$H$3),Matrica!$H$6,IF(AND(AA81=Matrica!$A$7,AB81=Matrica!$B$3),Matrica!$B$7,IF(AND(AA81=Matrica!$A$7,AB81=Matrica!$E$3),Matrica!$E$7,IF(AND(AA81=Matrica!$A$7,AB81=Matrica!$H$3),Matrica!$H$7,IF(AND(AA81=Matrica!$A$8,AB81=Matrica!$B$3),Matrica!$B$8,IF(AND(AA81=Matrica!$A$8,AB81=Matrica!$E$3),Matrica!$E$8,IF(AND(AA81=Matrica!$A$8,AB81=Matrica!$H$3),Matrica!$H$8,IF(AND(AA81=Matrica!$A$9,AB81=Matrica!$B$3),Matrica!$B$9,IF(AND(AA81=Matrica!$A$9,AB81=Matrica!$E$3),Matrica!$E$9,IF(AND(AA81=Matrica!$A$9,AB81=Matrica!$H$3),Matrica!$H$9,IF(AND(AA81=Matrica!$A$10,AB81=Matrica!$B$3),Matrica!$B$10,IF(AND(AA81=Matrica!$A$10,AB81=Matrica!$E$3),Matrica!$E$10,IF(AND(AA81=Matrica!$A$10,AB81=Matrica!$H$3),Matrica!$H$10,IF(AND(AA81=Matrica!$A$11,AB81=Matrica!$B$3),Matrica!$B$11,IF(AND(AA81=Matrica!$A$11,AB81=Matrica!$E$3),Matrica!$E$11,IF(AND(AA81=Matrica!$A$11,AB81=Matrica!$H$3),Matrica!$H$11,IF(AND(AA81=Matrica!$A$12,AB81=Matrica!$B$3),Matrica!$B$12,IF(AND(AA81=Matrica!$A$12,AB81=Matrica!$E$3),Matrica!$E$12,IF(AND(AA81=Matrica!$A$12,AB81=Matrica!$H$3),Matrica!$H$12,IF(AND(AA81=Matrica!$A$13,AB81=Matrica!$B$3),Matrica!$B$13,IF(AND(AA81=Matrica!$A$13,AB81=Matrica!$E$3),Matrica!$E$13,IF(AND(AA81=Matrica!$A$13,AB81=Matrica!$H$3),Matrica!$H$13,IF(AND(AA81=Matrica!$A$14,AB81=Matrica!$B$3),Matrica!$B$14,IF(AND(AA81=Matrica!$A$14,AB81=Matrica!$E$3),Matrica!$E$14,IF(AND(AA81=Matrica!$A$14,AB81=Matrica!$H$3),Matrica!$H$14,IF(AND(AA81=Matrica!$A$15,AB81=Matrica!$B$3),Matrica!$B$15,IF(AND(AA81=Matrica!$A$15,AB81=Matrica!$E$3),Matrica!$E$15,IF(AND(AA81=Matrica!$A$15,AB81=Matrica!$H$3),Matrica!$H$15,IF(AND(AA81=Matrica!$A$16,AB81=Matrica!$B$3),Matrica!$B$16,IF(AND(AA81=Matrica!$A$16,AB81=Matrica!$E$3),Matrica!$E$16,IF(AND(AA81=Matrica!$A$16,AB81=Matrica!$H$3),Matrica!$H$16,"")))))))))))))))))))))))))))))))))))))))</f>
        <v>2.76</v>
      </c>
      <c r="Z81" s="36">
        <f>IF(AND(AA81=Matrica!$A$4,AB81=Matrica!$B$3),Matrica!$D$4,IF(AND(AA81=Matrica!$A$4,AB81=Matrica!$E$3),Matrica!$G$4,IF(AND(AA81=Matrica!$A$4,AB81=Matrica!$H$3),Matrica!$J$4,IF(AND(AA81=Matrica!$A$5,AB81=Matrica!$B$3),Matrica!$D$5,IF(AND(AA81=Matrica!$A$5,AB81=Matrica!$E$3),Matrica!$G$5,IF(AND(AA81=Matrica!$A$5,AB81=Matrica!$H$3),Matrica!$J$5,IF(AND(AA81=Matrica!$A$6,AB81=Matrica!$B$3),Matrica!$D$6,IF(AND(AA81=Matrica!$A$6,AB81=Matrica!$E$3),Matrica!$G$6,IF(AND(AA81=Matrica!$A$6,AB81=Matrica!$H$3),Matrica!$J$6,IF(AND(AA81=Matrica!$A$7,AB81=Matrica!$B$3),Matrica!$D$7,IF(AND(AA81=Matrica!$A$7,AB81=Matrica!$E$3),Matrica!$G$7,IF(AND(AA81=Matrica!$A$7,AB81=Matrica!$H$3),Matrica!$J$7,IF(AND(AA81=Matrica!$A$8,AB81=Matrica!$B$3),Matrica!$D$8,IF(AND(AA81=Matrica!$A$8,AB81=Matrica!$E$3),Matrica!$G$8,IF(AND(AA81=Matrica!$A$8,AB81=Matrica!$H$3),Matrica!$J$8,IF(AND(AA81=Matrica!$A$9,AB81=Matrica!$B$3),Matrica!$D$9,IF(AND(AA81=Matrica!$A$9,AB81=Matrica!$E$3),Matrica!$G$9,IF(AND(AA81=Matrica!$A$9,AB81=Matrica!$H$3),Matrica!$J$9,IF(AND(AA81=Matrica!$A$10,AB81=Matrica!$B$3),Matrica!$D$10,IF(AND(AA81=Matrica!$A$10,AB81=Matrica!$E$3),Matrica!$G$10,IF(AND(AA81=Matrica!$A$10,AB81=Matrica!$H$3),Matrica!$J$10,IF(AND(AA81=Matrica!$A$11,AB81=Matrica!$B$3),Matrica!$D$11,IF(AND(AA81=Matrica!$A$11,AB81=Matrica!$E$3),Matrica!$G$11,IF(AND(AA81=Matrica!$A$11,AB81=Matrica!$H$3),Matrica!$J$11,IF(AND(AA81=Matrica!$A$12,AB81=Matrica!$B$3),Matrica!$D$12,IF(AND(AA81=Matrica!$A$12,AB81=Matrica!$E$3),Matrica!$G$12,IF(AND(AA81=Matrica!$A$12,AB81=Matrica!$H$3),Matrica!$J$12,IF(AND(AA81=Matrica!$A$13,AB81=Matrica!$B$3),Matrica!$D$13,IF(AND(AA81=Matrica!$A$13,AB81=Matrica!$E$3),Matrica!$G$13,IF(AND(AA81=Matrica!$A$13,AB81=Matrica!$H$3),Matrica!$J$13,IF(AND(AA81=Matrica!$A$14,AB81=Matrica!$B$3),Matrica!$D$14,IF(AND(AA81=Matrica!$A$14,AB81=Matrica!$E$3),Matrica!$G$14,IF(AND(AA81=Matrica!$A$14,AB81=Matrica!$H$3),Matrica!$J$14,IF(AND(AA81=Matrica!$A$15,AB81=Matrica!$B$3),Matrica!$D$15,IF(AND(AA81=Matrica!$A$15,AB81=Matrica!$E$3),Matrica!$G$15,IF(AND(AA81=Matrica!$A$15,AB81=Matrica!$H$3),Matrica!$J$15,IF(AND(AA81=Matrica!$A$16,AB81=Matrica!$B$3),Matrica!$D$16,IF(AND(AA81=Matrica!$A$16,AB81=Matrica!$E$3),Matrica!$G$16,IF(AND(AA81=Matrica!$A$16,AB81=Matrica!$H$3),Matrica!$J$16,"")))))))))))))))))))))))))))))))))))))))</f>
        <v>2.84</v>
      </c>
      <c r="AA81" s="171" t="s">
        <v>11</v>
      </c>
      <c r="AB81" s="171">
        <v>3</v>
      </c>
      <c r="AC81" s="172">
        <v>2.78</v>
      </c>
      <c r="AD81" s="173" t="str">
        <f t="shared" si="36"/>
        <v>ISTI</v>
      </c>
      <c r="AE81" s="173">
        <f t="shared" si="28"/>
        <v>2.962962962962949</v>
      </c>
      <c r="AF81" s="173">
        <f t="shared" si="29"/>
        <v>-6.3973063973064098E-2</v>
      </c>
      <c r="AG81" s="174">
        <v>5.95</v>
      </c>
      <c r="AH81" s="181">
        <f>AC80/((P80-P81)/P81+1)</f>
        <v>2.7331575091575093</v>
      </c>
      <c r="AI81" s="175">
        <f t="shared" si="31"/>
        <v>39734.484399999994</v>
      </c>
      <c r="AJ81" s="175">
        <f t="shared" si="32"/>
        <v>-6.2722503978651538</v>
      </c>
      <c r="AK81" s="176" t="s">
        <v>9</v>
      </c>
      <c r="AL81" s="176">
        <v>2</v>
      </c>
      <c r="AM81" s="176">
        <v>3.61</v>
      </c>
      <c r="AN81" s="177">
        <f t="shared" si="37"/>
        <v>51597.657799999994</v>
      </c>
      <c r="AO81" s="177">
        <f t="shared" si="30"/>
        <v>21.711214411405333</v>
      </c>
      <c r="AP81" s="175">
        <f t="shared" si="33"/>
        <v>236420.18217999997</v>
      </c>
      <c r="AQ81" s="177">
        <f t="shared" si="34"/>
        <v>307006.06390999997</v>
      </c>
      <c r="AR81" s="178">
        <f t="shared" si="35"/>
        <v>-70585.881729999994</v>
      </c>
    </row>
    <row r="82" spans="3:44" ht="80.099999999999994" customHeight="1">
      <c r="C82" s="45" t="s">
        <v>223</v>
      </c>
      <c r="D82" s="143" t="s">
        <v>47</v>
      </c>
      <c r="E82" s="167" t="s">
        <v>10</v>
      </c>
      <c r="F82" s="41" t="s">
        <v>137</v>
      </c>
      <c r="G82" s="36">
        <v>0.04</v>
      </c>
      <c r="H82" s="36"/>
      <c r="I82" s="36"/>
      <c r="J82" s="36">
        <v>17.32</v>
      </c>
      <c r="K82" s="36">
        <v>17.32</v>
      </c>
      <c r="L82" s="40">
        <f t="shared" si="22"/>
        <v>18.012799999999999</v>
      </c>
      <c r="M82" s="40">
        <f>K82+(G82*K82)+(H82*K82)</f>
        <v>18.012799999999999</v>
      </c>
      <c r="N82" s="39">
        <v>2871.8</v>
      </c>
      <c r="O82" s="39">
        <f t="shared" si="38"/>
        <v>51729.159039999999</v>
      </c>
      <c r="P82" s="39">
        <f t="shared" si="39"/>
        <v>51729.159039999999</v>
      </c>
      <c r="Q82" s="39">
        <f t="shared" si="40"/>
        <v>18.360927481498571</v>
      </c>
      <c r="R82" s="39">
        <f t="shared" si="41"/>
        <v>18.360927481498571</v>
      </c>
      <c r="S82" s="39">
        <v>3.62</v>
      </c>
      <c r="T82" s="36" t="s">
        <v>9</v>
      </c>
      <c r="U82" s="36" t="s">
        <v>291</v>
      </c>
      <c r="V82" s="39">
        <v>3.62</v>
      </c>
      <c r="W82" s="36" t="s">
        <v>9</v>
      </c>
      <c r="X82" s="36" t="s">
        <v>291</v>
      </c>
      <c r="Y82" s="36">
        <f>IF(AND(AA82=Matrica!$A$4,AB82=Matrica!$B$3),Matrica!$B$4,IF(AND(AA82=Matrica!$A$4,AB82=Matrica!$E$3),Matrica!$E$4,IF(AND(AA82=Matrica!$A$4,AB82=Matrica!$H$3),Matrica!$H$4,IF(AND(AA82=Matrica!$A$5,AB82=Matrica!$B$3),Matrica!$B$5,IF(AND(AA82=Matrica!$A$5,AB82=Matrica!$E$3),Matrica!$E$5,IF(AND(AA82=Matrica!$A$5,AB82=Matrica!$H$3),Matrica!$H$5,IF(AND(AA82=Matrica!$A$6,AB82=Matrica!$B$3),Matrica!$B$6,IF(AND(AA82=Matrica!$A$6,AB82=Matrica!$E$3),Matrica!$E$6,IF(AND(AA82=Matrica!$A$6,AB82=Matrica!$H$3),Matrica!$H$6,IF(AND(AA82=Matrica!$A$7,AB82=Matrica!$B$3),Matrica!$B$7,IF(AND(AA82=Matrica!$A$7,AB82=Matrica!$E$3),Matrica!$E$7,IF(AND(AA82=Matrica!$A$7,AB82=Matrica!$H$3),Matrica!$H$7,IF(AND(AA82=Matrica!$A$8,AB82=Matrica!$B$3),Matrica!$B$8,IF(AND(AA82=Matrica!$A$8,AB82=Matrica!$E$3),Matrica!$E$8,IF(AND(AA82=Matrica!$A$8,AB82=Matrica!$H$3),Matrica!$H$8,IF(AND(AA82=Matrica!$A$9,AB82=Matrica!$B$3),Matrica!$B$9,IF(AND(AA82=Matrica!$A$9,AB82=Matrica!$E$3),Matrica!$E$9,IF(AND(AA82=Matrica!$A$9,AB82=Matrica!$H$3),Matrica!$H$9,IF(AND(AA82=Matrica!$A$10,AB82=Matrica!$B$3),Matrica!$B$10,IF(AND(AA82=Matrica!$A$10,AB82=Matrica!$E$3),Matrica!$E$10,IF(AND(AA82=Matrica!$A$10,AB82=Matrica!$H$3),Matrica!$H$10,IF(AND(AA82=Matrica!$A$11,AB82=Matrica!$B$3),Matrica!$B$11,IF(AND(AA82=Matrica!$A$11,AB82=Matrica!$E$3),Matrica!$E$11,IF(AND(AA82=Matrica!$A$11,AB82=Matrica!$H$3),Matrica!$H$11,IF(AND(AA82=Matrica!$A$12,AB82=Matrica!$B$3),Matrica!$B$12,IF(AND(AA82=Matrica!$A$12,AB82=Matrica!$E$3),Matrica!$E$12,IF(AND(AA82=Matrica!$A$12,AB82=Matrica!$H$3),Matrica!$H$12,IF(AND(AA82=Matrica!$A$13,AB82=Matrica!$B$3),Matrica!$B$13,IF(AND(AA82=Matrica!$A$13,AB82=Matrica!$E$3),Matrica!$E$13,IF(AND(AA82=Matrica!$A$13,AB82=Matrica!$H$3),Matrica!$H$13,IF(AND(AA82=Matrica!$A$14,AB82=Matrica!$B$3),Matrica!$B$14,IF(AND(AA82=Matrica!$A$14,AB82=Matrica!$E$3),Matrica!$E$14,IF(AND(AA82=Matrica!$A$14,AB82=Matrica!$H$3),Matrica!$H$14,IF(AND(AA82=Matrica!$A$15,AB82=Matrica!$B$3),Matrica!$B$15,IF(AND(AA82=Matrica!$A$15,AB82=Matrica!$E$3),Matrica!$E$15,IF(AND(AA82=Matrica!$A$15,AB82=Matrica!$H$3),Matrica!$H$15,IF(AND(AA82=Matrica!$A$16,AB82=Matrica!$B$3),Matrica!$B$16,IF(AND(AA82=Matrica!$A$16,AB82=Matrica!$E$3),Matrica!$E$16,IF(AND(AA82=Matrica!$A$16,AB82=Matrica!$H$3),Matrica!$H$16,"")))))))))))))))))))))))))))))))))))))))</f>
        <v>3.86</v>
      </c>
      <c r="Z82" s="36">
        <f>IF(AND(AA82=Matrica!$A$4,AB82=Matrica!$B$3),Matrica!$D$4,IF(AND(AA82=Matrica!$A$4,AB82=Matrica!$E$3),Matrica!$G$4,IF(AND(AA82=Matrica!$A$4,AB82=Matrica!$H$3),Matrica!$J$4,IF(AND(AA82=Matrica!$A$5,AB82=Matrica!$B$3),Matrica!$D$5,IF(AND(AA82=Matrica!$A$5,AB82=Matrica!$E$3),Matrica!$G$5,IF(AND(AA82=Matrica!$A$5,AB82=Matrica!$H$3),Matrica!$J$5,IF(AND(AA82=Matrica!$A$6,AB82=Matrica!$B$3),Matrica!$D$6,IF(AND(AA82=Matrica!$A$6,AB82=Matrica!$E$3),Matrica!$G$6,IF(AND(AA82=Matrica!$A$6,AB82=Matrica!$H$3),Matrica!$J$6,IF(AND(AA82=Matrica!$A$7,AB82=Matrica!$B$3),Matrica!$D$7,IF(AND(AA82=Matrica!$A$7,AB82=Matrica!$E$3),Matrica!$G$7,IF(AND(AA82=Matrica!$A$7,AB82=Matrica!$H$3),Matrica!$J$7,IF(AND(AA82=Matrica!$A$8,AB82=Matrica!$B$3),Matrica!$D$8,IF(AND(AA82=Matrica!$A$8,AB82=Matrica!$E$3),Matrica!$G$8,IF(AND(AA82=Matrica!$A$8,AB82=Matrica!$H$3),Matrica!$J$8,IF(AND(AA82=Matrica!$A$9,AB82=Matrica!$B$3),Matrica!$D$9,IF(AND(AA82=Matrica!$A$9,AB82=Matrica!$E$3),Matrica!$G$9,IF(AND(AA82=Matrica!$A$9,AB82=Matrica!$H$3),Matrica!$J$9,IF(AND(AA82=Matrica!$A$10,AB82=Matrica!$B$3),Matrica!$D$10,IF(AND(AA82=Matrica!$A$10,AB82=Matrica!$E$3),Matrica!$G$10,IF(AND(AA82=Matrica!$A$10,AB82=Matrica!$H$3),Matrica!$J$10,IF(AND(AA82=Matrica!$A$11,AB82=Matrica!$B$3),Matrica!$D$11,IF(AND(AA82=Matrica!$A$11,AB82=Matrica!$E$3),Matrica!$G$11,IF(AND(AA82=Matrica!$A$11,AB82=Matrica!$H$3),Matrica!$J$11,IF(AND(AA82=Matrica!$A$12,AB82=Matrica!$B$3),Matrica!$D$12,IF(AND(AA82=Matrica!$A$12,AB82=Matrica!$E$3),Matrica!$G$12,IF(AND(AA82=Matrica!$A$12,AB82=Matrica!$H$3),Matrica!$J$12,IF(AND(AA82=Matrica!$A$13,AB82=Matrica!$B$3),Matrica!$D$13,IF(AND(AA82=Matrica!$A$13,AB82=Matrica!$E$3),Matrica!$G$13,IF(AND(AA82=Matrica!$A$13,AB82=Matrica!$H$3),Matrica!$J$13,IF(AND(AA82=Matrica!$A$14,AB82=Matrica!$B$3),Matrica!$D$14,IF(AND(AA82=Matrica!$A$14,AB82=Matrica!$E$3),Matrica!$G$14,IF(AND(AA82=Matrica!$A$14,AB82=Matrica!$H$3),Matrica!$J$14,IF(AND(AA82=Matrica!$A$15,AB82=Matrica!$B$3),Matrica!$D$15,IF(AND(AA82=Matrica!$A$15,AB82=Matrica!$E$3),Matrica!$G$15,IF(AND(AA82=Matrica!$A$15,AB82=Matrica!$H$3),Matrica!$J$15,IF(AND(AA82=Matrica!$A$16,AB82=Matrica!$B$3),Matrica!$D$16,IF(AND(AA82=Matrica!$A$16,AB82=Matrica!$E$3),Matrica!$G$16,IF(AND(AA82=Matrica!$A$16,AB82=Matrica!$H$3),Matrica!$J$16,"")))))))))))))))))))))))))))))))))))))))</f>
        <v>4.12</v>
      </c>
      <c r="AA82" s="171" t="s">
        <v>8</v>
      </c>
      <c r="AB82" s="171">
        <v>1</v>
      </c>
      <c r="AC82" s="172">
        <v>3.99</v>
      </c>
      <c r="AD82" s="173" t="str">
        <f t="shared" si="36"/>
        <v>RAST</v>
      </c>
      <c r="AE82" s="173">
        <f t="shared" si="28"/>
        <v>10.220994475138125</v>
      </c>
      <c r="AF82" s="173">
        <f t="shared" si="29"/>
        <v>0.10220994475138125</v>
      </c>
      <c r="AG82" s="174">
        <v>9216.2099999999991</v>
      </c>
      <c r="AH82" s="136"/>
      <c r="AI82" s="175">
        <f t="shared" si="31"/>
        <v>57028.9902</v>
      </c>
      <c r="AJ82" s="175">
        <f t="shared" si="32"/>
        <v>10.24534567805726</v>
      </c>
      <c r="AK82" s="176" t="s">
        <v>8</v>
      </c>
      <c r="AL82" s="176">
        <v>2</v>
      </c>
      <c r="AM82" s="176">
        <v>4.13</v>
      </c>
      <c r="AN82" s="177">
        <f t="shared" si="37"/>
        <v>59030.007399999995</v>
      </c>
      <c r="AO82" s="177">
        <f t="shared" si="30"/>
        <v>14.113603421146959</v>
      </c>
      <c r="AP82" s="175">
        <f t="shared" si="33"/>
        <v>525591149.77114195</v>
      </c>
      <c r="AQ82" s="177">
        <f t="shared" si="34"/>
        <v>544032944.49995387</v>
      </c>
      <c r="AR82" s="178">
        <f t="shared" si="35"/>
        <v>-18441794.72881192</v>
      </c>
    </row>
    <row r="83" spans="3:44" ht="80.099999999999994" customHeight="1">
      <c r="C83" s="45" t="s">
        <v>224</v>
      </c>
      <c r="D83" s="143" t="s">
        <v>47</v>
      </c>
      <c r="E83" s="167" t="s">
        <v>11</v>
      </c>
      <c r="F83" s="41" t="s">
        <v>137</v>
      </c>
      <c r="G83" s="36">
        <v>0.04</v>
      </c>
      <c r="H83" s="36"/>
      <c r="I83" s="36"/>
      <c r="J83" s="36">
        <v>14.88</v>
      </c>
      <c r="K83" s="36">
        <v>14.88</v>
      </c>
      <c r="L83" s="40">
        <f t="shared" si="22"/>
        <v>15.475200000000001</v>
      </c>
      <c r="M83" s="40">
        <f>K83+(G83*K83)+(H83*K83)</f>
        <v>15.475200000000001</v>
      </c>
      <c r="N83" s="39">
        <v>2871.8</v>
      </c>
      <c r="O83" s="39">
        <f t="shared" si="38"/>
        <v>44441.679360000009</v>
      </c>
      <c r="P83" s="39">
        <f t="shared" si="39"/>
        <v>44441.679360000009</v>
      </c>
      <c r="Q83" s="39">
        <f t="shared" si="40"/>
        <v>15.774284118054204</v>
      </c>
      <c r="R83" s="39">
        <f t="shared" si="41"/>
        <v>15.774284118054204</v>
      </c>
      <c r="S83" s="39">
        <v>3.11</v>
      </c>
      <c r="T83" s="36" t="s">
        <v>10</v>
      </c>
      <c r="U83" s="36" t="s">
        <v>292</v>
      </c>
      <c r="V83" s="39">
        <v>3.11</v>
      </c>
      <c r="W83" s="36" t="s">
        <v>10</v>
      </c>
      <c r="X83" s="36" t="s">
        <v>292</v>
      </c>
      <c r="Y83" s="36">
        <f>IF(AND(AA83=Matrica!$A$4,AB83=Matrica!$B$3),Matrica!$B$4,IF(AND(AA83=Matrica!$A$4,AB83=Matrica!$E$3),Matrica!$E$4,IF(AND(AA83=Matrica!$A$4,AB83=Matrica!$H$3),Matrica!$H$4,IF(AND(AA83=Matrica!$A$5,AB83=Matrica!$B$3),Matrica!$B$5,IF(AND(AA83=Matrica!$A$5,AB83=Matrica!$E$3),Matrica!$E$5,IF(AND(AA83=Matrica!$A$5,AB83=Matrica!$H$3),Matrica!$H$5,IF(AND(AA83=Matrica!$A$6,AB83=Matrica!$B$3),Matrica!$B$6,IF(AND(AA83=Matrica!$A$6,AB83=Matrica!$E$3),Matrica!$E$6,IF(AND(AA83=Matrica!$A$6,AB83=Matrica!$H$3),Matrica!$H$6,IF(AND(AA83=Matrica!$A$7,AB83=Matrica!$B$3),Matrica!$B$7,IF(AND(AA83=Matrica!$A$7,AB83=Matrica!$E$3),Matrica!$E$7,IF(AND(AA83=Matrica!$A$7,AB83=Matrica!$H$3),Matrica!$H$7,IF(AND(AA83=Matrica!$A$8,AB83=Matrica!$B$3),Matrica!$B$8,IF(AND(AA83=Matrica!$A$8,AB83=Matrica!$E$3),Matrica!$E$8,IF(AND(AA83=Matrica!$A$8,AB83=Matrica!$H$3),Matrica!$H$8,IF(AND(AA83=Matrica!$A$9,AB83=Matrica!$B$3),Matrica!$B$9,IF(AND(AA83=Matrica!$A$9,AB83=Matrica!$E$3),Matrica!$E$9,IF(AND(AA83=Matrica!$A$9,AB83=Matrica!$H$3),Matrica!$H$9,IF(AND(AA83=Matrica!$A$10,AB83=Matrica!$B$3),Matrica!$B$10,IF(AND(AA83=Matrica!$A$10,AB83=Matrica!$E$3),Matrica!$E$10,IF(AND(AA83=Matrica!$A$10,AB83=Matrica!$H$3),Matrica!$H$10,IF(AND(AA83=Matrica!$A$11,AB83=Matrica!$B$3),Matrica!$B$11,IF(AND(AA83=Matrica!$A$11,AB83=Matrica!$E$3),Matrica!$E$11,IF(AND(AA83=Matrica!$A$11,AB83=Matrica!$H$3),Matrica!$H$11,IF(AND(AA83=Matrica!$A$12,AB83=Matrica!$B$3),Matrica!$B$12,IF(AND(AA83=Matrica!$A$12,AB83=Matrica!$E$3),Matrica!$E$12,IF(AND(AA83=Matrica!$A$12,AB83=Matrica!$H$3),Matrica!$H$12,IF(AND(AA83=Matrica!$A$13,AB83=Matrica!$B$3),Matrica!$B$13,IF(AND(AA83=Matrica!$A$13,AB83=Matrica!$E$3),Matrica!$E$13,IF(AND(AA83=Matrica!$A$13,AB83=Matrica!$H$3),Matrica!$H$13,IF(AND(AA83=Matrica!$A$14,AB83=Matrica!$B$3),Matrica!$B$14,IF(AND(AA83=Matrica!$A$14,AB83=Matrica!$E$3),Matrica!$E$14,IF(AND(AA83=Matrica!$A$14,AB83=Matrica!$H$3),Matrica!$H$14,IF(AND(AA83=Matrica!$A$15,AB83=Matrica!$B$3),Matrica!$B$15,IF(AND(AA83=Matrica!$A$15,AB83=Matrica!$E$3),Matrica!$E$15,IF(AND(AA83=Matrica!$A$15,AB83=Matrica!$H$3),Matrica!$H$15,IF(AND(AA83=Matrica!$A$16,AB83=Matrica!$B$3),Matrica!$B$16,IF(AND(AA83=Matrica!$A$16,AB83=Matrica!$E$3),Matrica!$E$16,IF(AND(AA83=Matrica!$A$16,AB83=Matrica!$H$3),Matrica!$H$16,"")))))))))))))))))))))))))))))))))))))))</f>
        <v>3.34</v>
      </c>
      <c r="Z83" s="36">
        <f>IF(AND(AA83=Matrica!$A$4,AB83=Matrica!$B$3),Matrica!$D$4,IF(AND(AA83=Matrica!$A$4,AB83=Matrica!$E$3),Matrica!$G$4,IF(AND(AA83=Matrica!$A$4,AB83=Matrica!$H$3),Matrica!$J$4,IF(AND(AA83=Matrica!$A$5,AB83=Matrica!$B$3),Matrica!$D$5,IF(AND(AA83=Matrica!$A$5,AB83=Matrica!$E$3),Matrica!$G$5,IF(AND(AA83=Matrica!$A$5,AB83=Matrica!$H$3),Matrica!$J$5,IF(AND(AA83=Matrica!$A$6,AB83=Matrica!$B$3),Matrica!$D$6,IF(AND(AA83=Matrica!$A$6,AB83=Matrica!$E$3),Matrica!$G$6,IF(AND(AA83=Matrica!$A$6,AB83=Matrica!$H$3),Matrica!$J$6,IF(AND(AA83=Matrica!$A$7,AB83=Matrica!$B$3),Matrica!$D$7,IF(AND(AA83=Matrica!$A$7,AB83=Matrica!$E$3),Matrica!$G$7,IF(AND(AA83=Matrica!$A$7,AB83=Matrica!$H$3),Matrica!$J$7,IF(AND(AA83=Matrica!$A$8,AB83=Matrica!$B$3),Matrica!$D$8,IF(AND(AA83=Matrica!$A$8,AB83=Matrica!$E$3),Matrica!$G$8,IF(AND(AA83=Matrica!$A$8,AB83=Matrica!$H$3),Matrica!$J$8,IF(AND(AA83=Matrica!$A$9,AB83=Matrica!$B$3),Matrica!$D$9,IF(AND(AA83=Matrica!$A$9,AB83=Matrica!$E$3),Matrica!$G$9,IF(AND(AA83=Matrica!$A$9,AB83=Matrica!$H$3),Matrica!$J$9,IF(AND(AA83=Matrica!$A$10,AB83=Matrica!$B$3),Matrica!$D$10,IF(AND(AA83=Matrica!$A$10,AB83=Matrica!$E$3),Matrica!$G$10,IF(AND(AA83=Matrica!$A$10,AB83=Matrica!$H$3),Matrica!$J$10,IF(AND(AA83=Matrica!$A$11,AB83=Matrica!$B$3),Matrica!$D$11,IF(AND(AA83=Matrica!$A$11,AB83=Matrica!$E$3),Matrica!$G$11,IF(AND(AA83=Matrica!$A$11,AB83=Matrica!$H$3),Matrica!$J$11,IF(AND(AA83=Matrica!$A$12,AB83=Matrica!$B$3),Matrica!$D$12,IF(AND(AA83=Matrica!$A$12,AB83=Matrica!$E$3),Matrica!$G$12,IF(AND(AA83=Matrica!$A$12,AB83=Matrica!$H$3),Matrica!$J$12,IF(AND(AA83=Matrica!$A$13,AB83=Matrica!$B$3),Matrica!$D$13,IF(AND(AA83=Matrica!$A$13,AB83=Matrica!$E$3),Matrica!$G$13,IF(AND(AA83=Matrica!$A$13,AB83=Matrica!$H$3),Matrica!$J$13,IF(AND(AA83=Matrica!$A$14,AB83=Matrica!$B$3),Matrica!$D$14,IF(AND(AA83=Matrica!$A$14,AB83=Matrica!$E$3),Matrica!$G$14,IF(AND(AA83=Matrica!$A$14,AB83=Matrica!$H$3),Matrica!$J$14,IF(AND(AA83=Matrica!$A$15,AB83=Matrica!$B$3),Matrica!$D$15,IF(AND(AA83=Matrica!$A$15,AB83=Matrica!$E$3),Matrica!$G$15,IF(AND(AA83=Matrica!$A$15,AB83=Matrica!$H$3),Matrica!$J$15,IF(AND(AA83=Matrica!$A$16,AB83=Matrica!$B$3),Matrica!$D$16,IF(AND(AA83=Matrica!$A$16,AB83=Matrica!$E$3),Matrica!$G$16,IF(AND(AA83=Matrica!$A$16,AB83=Matrica!$H$3),Matrica!$J$16,"")))))))))))))))))))))))))))))))))))))))</f>
        <v>3.45</v>
      </c>
      <c r="AA83" s="171" t="s">
        <v>10</v>
      </c>
      <c r="AB83" s="171">
        <v>3</v>
      </c>
      <c r="AC83" s="172">
        <v>3.43</v>
      </c>
      <c r="AD83" s="173" t="str">
        <f t="shared" si="36"/>
        <v>RAST</v>
      </c>
      <c r="AE83" s="173">
        <f t="shared" si="28"/>
        <v>10.289389067524125</v>
      </c>
      <c r="AF83" s="173">
        <f t="shared" si="29"/>
        <v>0.10289389067524125</v>
      </c>
      <c r="AG83" s="174">
        <v>2849.74</v>
      </c>
      <c r="AH83" s="181">
        <f>AC82/((P82-P83)/P83+1)</f>
        <v>3.4278983833718257</v>
      </c>
      <c r="AI83" s="175">
        <f t="shared" si="31"/>
        <v>49024.921399999999</v>
      </c>
      <c r="AJ83" s="175">
        <f t="shared" si="32"/>
        <v>10.31293620313809</v>
      </c>
      <c r="AK83" s="176" t="s">
        <v>9</v>
      </c>
      <c r="AL83" s="176">
        <v>1</v>
      </c>
      <c r="AM83" s="176">
        <v>3.54</v>
      </c>
      <c r="AN83" s="177">
        <f t="shared" si="37"/>
        <v>50597.1492</v>
      </c>
      <c r="AO83" s="177">
        <f t="shared" si="30"/>
        <v>13.85066885105215</v>
      </c>
      <c r="AP83" s="175">
        <f t="shared" si="33"/>
        <v>139708279.510436</v>
      </c>
      <c r="AQ83" s="177">
        <f t="shared" si="34"/>
        <v>144188719.96120799</v>
      </c>
      <c r="AR83" s="178">
        <f t="shared" si="35"/>
        <v>-4480440.4507719874</v>
      </c>
    </row>
    <row r="84" spans="3:44" ht="80.099999999999994" customHeight="1">
      <c r="C84" s="45" t="s">
        <v>226</v>
      </c>
      <c r="D84" s="143" t="s">
        <v>47</v>
      </c>
      <c r="E84" s="167" t="s">
        <v>13</v>
      </c>
      <c r="F84" s="41" t="s">
        <v>137</v>
      </c>
      <c r="G84" s="36">
        <v>0.04</v>
      </c>
      <c r="H84" s="36"/>
      <c r="I84" s="36"/>
      <c r="J84" s="36">
        <v>13.42</v>
      </c>
      <c r="K84" s="36">
        <v>13.42</v>
      </c>
      <c r="L84" s="40">
        <f t="shared" si="22"/>
        <v>13.956799999999999</v>
      </c>
      <c r="M84" s="40">
        <f>K84+(G84*K84)+(H84*K84)</f>
        <v>13.956799999999999</v>
      </c>
      <c r="N84" s="39">
        <v>2871.8</v>
      </c>
      <c r="O84" s="39">
        <f t="shared" si="38"/>
        <v>40081.13824</v>
      </c>
      <c r="P84" s="39">
        <f t="shared" si="39"/>
        <v>40081.13824</v>
      </c>
      <c r="Q84" s="39">
        <f t="shared" si="40"/>
        <v>14.226538498944043</v>
      </c>
      <c r="R84" s="39">
        <f t="shared" si="41"/>
        <v>14.226538498944043</v>
      </c>
      <c r="S84" s="39">
        <v>2.8</v>
      </c>
      <c r="T84" s="36" t="s">
        <v>11</v>
      </c>
      <c r="U84" s="36" t="s">
        <v>293</v>
      </c>
      <c r="V84" s="39">
        <v>2.8</v>
      </c>
      <c r="W84" s="36" t="s">
        <v>11</v>
      </c>
      <c r="X84" s="36" t="s">
        <v>293</v>
      </c>
      <c r="Y84" s="36">
        <f>IF(AND(AA84=Matrica!$A$4,AB84=Matrica!$B$3),Matrica!$B$4,IF(AND(AA84=Matrica!$A$4,AB84=Matrica!$E$3),Matrica!$E$4,IF(AND(AA84=Matrica!$A$4,AB84=Matrica!$H$3),Matrica!$H$4,IF(AND(AA84=Matrica!$A$5,AB84=Matrica!$B$3),Matrica!$B$5,IF(AND(AA84=Matrica!$A$5,AB84=Matrica!$E$3),Matrica!$E$5,IF(AND(AA84=Matrica!$A$5,AB84=Matrica!$H$3),Matrica!$H$5,IF(AND(AA84=Matrica!$A$6,AB84=Matrica!$B$3),Matrica!$B$6,IF(AND(AA84=Matrica!$A$6,AB84=Matrica!$E$3),Matrica!$E$6,IF(AND(AA84=Matrica!$A$6,AB84=Matrica!$H$3),Matrica!$H$6,IF(AND(AA84=Matrica!$A$7,AB84=Matrica!$B$3),Matrica!$B$7,IF(AND(AA84=Matrica!$A$7,AB84=Matrica!$E$3),Matrica!$E$7,IF(AND(AA84=Matrica!$A$7,AB84=Matrica!$H$3),Matrica!$H$7,IF(AND(AA84=Matrica!$A$8,AB84=Matrica!$B$3),Matrica!$B$8,IF(AND(AA84=Matrica!$A$8,AB84=Matrica!$E$3),Matrica!$E$8,IF(AND(AA84=Matrica!$A$8,AB84=Matrica!$H$3),Matrica!$H$8,IF(AND(AA84=Matrica!$A$9,AB84=Matrica!$B$3),Matrica!$B$9,IF(AND(AA84=Matrica!$A$9,AB84=Matrica!$E$3),Matrica!$E$9,IF(AND(AA84=Matrica!$A$9,AB84=Matrica!$H$3),Matrica!$H$9,IF(AND(AA84=Matrica!$A$10,AB84=Matrica!$B$3),Matrica!$B$10,IF(AND(AA84=Matrica!$A$10,AB84=Matrica!$E$3),Matrica!$E$10,IF(AND(AA84=Matrica!$A$10,AB84=Matrica!$H$3),Matrica!$H$10,IF(AND(AA84=Matrica!$A$11,AB84=Matrica!$B$3),Matrica!$B$11,IF(AND(AA84=Matrica!$A$11,AB84=Matrica!$E$3),Matrica!$E$11,IF(AND(AA84=Matrica!$A$11,AB84=Matrica!$H$3),Matrica!$H$11,IF(AND(AA84=Matrica!$A$12,AB84=Matrica!$B$3),Matrica!$B$12,IF(AND(AA84=Matrica!$A$12,AB84=Matrica!$E$3),Matrica!$E$12,IF(AND(AA84=Matrica!$A$12,AB84=Matrica!$H$3),Matrica!$H$12,IF(AND(AA84=Matrica!$A$13,AB84=Matrica!$B$3),Matrica!$B$13,IF(AND(AA84=Matrica!$A$13,AB84=Matrica!$E$3),Matrica!$E$13,IF(AND(AA84=Matrica!$A$13,AB84=Matrica!$H$3),Matrica!$H$13,IF(AND(AA84=Matrica!$A$14,AB84=Matrica!$B$3),Matrica!$B$14,IF(AND(AA84=Matrica!$A$14,AB84=Matrica!$E$3),Matrica!$E$14,IF(AND(AA84=Matrica!$A$14,AB84=Matrica!$H$3),Matrica!$H$14,IF(AND(AA84=Matrica!$A$15,AB84=Matrica!$B$3),Matrica!$B$15,IF(AND(AA84=Matrica!$A$15,AB84=Matrica!$E$3),Matrica!$E$15,IF(AND(AA84=Matrica!$A$15,AB84=Matrica!$H$3),Matrica!$H$15,IF(AND(AA84=Matrica!$A$16,AB84=Matrica!$B$3),Matrica!$B$16,IF(AND(AA84=Matrica!$A$16,AB84=Matrica!$E$3),Matrica!$E$16,IF(AND(AA84=Matrica!$A$16,AB84=Matrica!$H$3),Matrica!$H$16,"")))))))))))))))))))))))))))))))))))))))</f>
        <v>2.76</v>
      </c>
      <c r="Z84" s="36">
        <f>IF(AND(AA84=Matrica!$A$4,AB84=Matrica!$B$3),Matrica!$D$4,IF(AND(AA84=Matrica!$A$4,AB84=Matrica!$E$3),Matrica!$G$4,IF(AND(AA84=Matrica!$A$4,AB84=Matrica!$H$3),Matrica!$J$4,IF(AND(AA84=Matrica!$A$5,AB84=Matrica!$B$3),Matrica!$D$5,IF(AND(AA84=Matrica!$A$5,AB84=Matrica!$E$3),Matrica!$G$5,IF(AND(AA84=Matrica!$A$5,AB84=Matrica!$H$3),Matrica!$J$5,IF(AND(AA84=Matrica!$A$6,AB84=Matrica!$B$3),Matrica!$D$6,IF(AND(AA84=Matrica!$A$6,AB84=Matrica!$E$3),Matrica!$G$6,IF(AND(AA84=Matrica!$A$6,AB84=Matrica!$H$3),Matrica!$J$6,IF(AND(AA84=Matrica!$A$7,AB84=Matrica!$B$3),Matrica!$D$7,IF(AND(AA84=Matrica!$A$7,AB84=Matrica!$E$3),Matrica!$G$7,IF(AND(AA84=Matrica!$A$7,AB84=Matrica!$H$3),Matrica!$J$7,IF(AND(AA84=Matrica!$A$8,AB84=Matrica!$B$3),Matrica!$D$8,IF(AND(AA84=Matrica!$A$8,AB84=Matrica!$E$3),Matrica!$G$8,IF(AND(AA84=Matrica!$A$8,AB84=Matrica!$H$3),Matrica!$J$8,IF(AND(AA84=Matrica!$A$9,AB84=Matrica!$B$3),Matrica!$D$9,IF(AND(AA84=Matrica!$A$9,AB84=Matrica!$E$3),Matrica!$G$9,IF(AND(AA84=Matrica!$A$9,AB84=Matrica!$H$3),Matrica!$J$9,IF(AND(AA84=Matrica!$A$10,AB84=Matrica!$B$3),Matrica!$D$10,IF(AND(AA84=Matrica!$A$10,AB84=Matrica!$E$3),Matrica!$G$10,IF(AND(AA84=Matrica!$A$10,AB84=Matrica!$H$3),Matrica!$J$10,IF(AND(AA84=Matrica!$A$11,AB84=Matrica!$B$3),Matrica!$D$11,IF(AND(AA84=Matrica!$A$11,AB84=Matrica!$E$3),Matrica!$G$11,IF(AND(AA84=Matrica!$A$11,AB84=Matrica!$H$3),Matrica!$J$11,IF(AND(AA84=Matrica!$A$12,AB84=Matrica!$B$3),Matrica!$D$12,IF(AND(AA84=Matrica!$A$12,AB84=Matrica!$E$3),Matrica!$G$12,IF(AND(AA84=Matrica!$A$12,AB84=Matrica!$H$3),Matrica!$J$12,IF(AND(AA84=Matrica!$A$13,AB84=Matrica!$B$3),Matrica!$D$13,IF(AND(AA84=Matrica!$A$13,AB84=Matrica!$E$3),Matrica!$G$13,IF(AND(AA84=Matrica!$A$13,AB84=Matrica!$H$3),Matrica!$J$13,IF(AND(AA84=Matrica!$A$14,AB84=Matrica!$B$3),Matrica!$D$14,IF(AND(AA84=Matrica!$A$14,AB84=Matrica!$E$3),Matrica!$G$14,IF(AND(AA84=Matrica!$A$14,AB84=Matrica!$H$3),Matrica!$J$14,IF(AND(AA84=Matrica!$A$15,AB84=Matrica!$B$3),Matrica!$D$15,IF(AND(AA84=Matrica!$A$15,AB84=Matrica!$E$3),Matrica!$G$15,IF(AND(AA84=Matrica!$A$15,AB84=Matrica!$H$3),Matrica!$J$15,IF(AND(AA84=Matrica!$A$16,AB84=Matrica!$B$3),Matrica!$D$16,IF(AND(AA84=Matrica!$A$16,AB84=Matrica!$E$3),Matrica!$G$16,IF(AND(AA84=Matrica!$A$16,AB84=Matrica!$H$3),Matrica!$J$16,"")))))))))))))))))))))))))))))))))))))))</f>
        <v>2.84</v>
      </c>
      <c r="AA84" s="171" t="s">
        <v>11</v>
      </c>
      <c r="AB84" s="171">
        <v>3</v>
      </c>
      <c r="AC84" s="172">
        <v>2.84</v>
      </c>
      <c r="AD84" s="173" t="str">
        <f t="shared" si="36"/>
        <v>ISTI</v>
      </c>
      <c r="AE84" s="173">
        <f t="shared" si="28"/>
        <v>1.4285714285714299</v>
      </c>
      <c r="AF84" s="173">
        <f t="shared" si="29"/>
        <v>1.4285714285714299E-2</v>
      </c>
      <c r="AG84" s="174">
        <v>46</v>
      </c>
      <c r="AH84" s="181">
        <f>AC83/((P83-P84)/P84+1)</f>
        <v>3.0934543010752682</v>
      </c>
      <c r="AI84" s="175">
        <f t="shared" si="31"/>
        <v>40592.063199999997</v>
      </c>
      <c r="AJ84" s="175">
        <f t="shared" si="32"/>
        <v>1.274726673031723</v>
      </c>
      <c r="AK84" s="176" t="s">
        <v>10</v>
      </c>
      <c r="AL84" s="176">
        <v>2</v>
      </c>
      <c r="AM84" s="176">
        <v>3.19</v>
      </c>
      <c r="AN84" s="177">
        <f t="shared" si="37"/>
        <v>45594.606199999995</v>
      </c>
      <c r="AO84" s="177">
        <f t="shared" si="30"/>
        <v>13.75576693203211</v>
      </c>
      <c r="AP84" s="175">
        <f t="shared" si="33"/>
        <v>1867234.9071999998</v>
      </c>
      <c r="AQ84" s="177">
        <f t="shared" si="34"/>
        <v>2097351.8851999999</v>
      </c>
      <c r="AR84" s="178">
        <f t="shared" si="35"/>
        <v>-230116.97800000012</v>
      </c>
    </row>
    <row r="85" spans="3:44" ht="80.099999999999994" customHeight="1">
      <c r="C85" s="45" t="s">
        <v>225</v>
      </c>
      <c r="D85" s="143" t="s">
        <v>47</v>
      </c>
      <c r="E85" s="167" t="s">
        <v>12</v>
      </c>
      <c r="F85" s="41" t="s">
        <v>137</v>
      </c>
      <c r="G85" s="36">
        <v>0.04</v>
      </c>
      <c r="H85" s="36"/>
      <c r="I85" s="36"/>
      <c r="J85" s="36">
        <v>13.65</v>
      </c>
      <c r="K85" s="36">
        <v>13.65</v>
      </c>
      <c r="L85" s="40">
        <f t="shared" si="22"/>
        <v>14.196</v>
      </c>
      <c r="M85" s="40">
        <f>K85+(G85*K85)+(H85*K85)</f>
        <v>14.196</v>
      </c>
      <c r="N85" s="39">
        <v>2871.8</v>
      </c>
      <c r="O85" s="39">
        <f t="shared" si="38"/>
        <v>40768.072800000002</v>
      </c>
      <c r="P85" s="39">
        <f t="shared" si="39"/>
        <v>40768.072800000002</v>
      </c>
      <c r="Q85" s="39">
        <f t="shared" si="40"/>
        <v>14.47036143894085</v>
      </c>
      <c r="R85" s="39">
        <f t="shared" si="41"/>
        <v>14.47036143894085</v>
      </c>
      <c r="S85" s="39">
        <v>2.85</v>
      </c>
      <c r="T85" s="36" t="s">
        <v>11</v>
      </c>
      <c r="U85" s="36" t="s">
        <v>293</v>
      </c>
      <c r="V85" s="39">
        <v>2.85</v>
      </c>
      <c r="W85" s="36" t="s">
        <v>11</v>
      </c>
      <c r="X85" s="36" t="s">
        <v>293</v>
      </c>
      <c r="Y85" s="36">
        <f>IF(AND(AA85=Matrica!$A$4,AB85=Matrica!$B$3),Matrica!$B$4,IF(AND(AA85=Matrica!$A$4,AB85=Matrica!$E$3),Matrica!$E$4,IF(AND(AA85=Matrica!$A$4,AB85=Matrica!$H$3),Matrica!$H$4,IF(AND(AA85=Matrica!$A$5,AB85=Matrica!$B$3),Matrica!$B$5,IF(AND(AA85=Matrica!$A$5,AB85=Matrica!$E$3),Matrica!$E$5,IF(AND(AA85=Matrica!$A$5,AB85=Matrica!$H$3),Matrica!$H$5,IF(AND(AA85=Matrica!$A$6,AB85=Matrica!$B$3),Matrica!$B$6,IF(AND(AA85=Matrica!$A$6,AB85=Matrica!$E$3),Matrica!$E$6,IF(AND(AA85=Matrica!$A$6,AB85=Matrica!$H$3),Matrica!$H$6,IF(AND(AA85=Matrica!$A$7,AB85=Matrica!$B$3),Matrica!$B$7,IF(AND(AA85=Matrica!$A$7,AB85=Matrica!$E$3),Matrica!$E$7,IF(AND(AA85=Matrica!$A$7,AB85=Matrica!$H$3),Matrica!$H$7,IF(AND(AA85=Matrica!$A$8,AB85=Matrica!$B$3),Matrica!$B$8,IF(AND(AA85=Matrica!$A$8,AB85=Matrica!$E$3),Matrica!$E$8,IF(AND(AA85=Matrica!$A$8,AB85=Matrica!$H$3),Matrica!$H$8,IF(AND(AA85=Matrica!$A$9,AB85=Matrica!$B$3),Matrica!$B$9,IF(AND(AA85=Matrica!$A$9,AB85=Matrica!$E$3),Matrica!$E$9,IF(AND(AA85=Matrica!$A$9,AB85=Matrica!$H$3),Matrica!$H$9,IF(AND(AA85=Matrica!$A$10,AB85=Matrica!$B$3),Matrica!$B$10,IF(AND(AA85=Matrica!$A$10,AB85=Matrica!$E$3),Matrica!$E$10,IF(AND(AA85=Matrica!$A$10,AB85=Matrica!$H$3),Matrica!$H$10,IF(AND(AA85=Matrica!$A$11,AB85=Matrica!$B$3),Matrica!$B$11,IF(AND(AA85=Matrica!$A$11,AB85=Matrica!$E$3),Matrica!$E$11,IF(AND(AA85=Matrica!$A$11,AB85=Matrica!$H$3),Matrica!$H$11,IF(AND(AA85=Matrica!$A$12,AB85=Matrica!$B$3),Matrica!$B$12,IF(AND(AA85=Matrica!$A$12,AB85=Matrica!$E$3),Matrica!$E$12,IF(AND(AA85=Matrica!$A$12,AB85=Matrica!$H$3),Matrica!$H$12,IF(AND(AA85=Matrica!$A$13,AB85=Matrica!$B$3),Matrica!$B$13,IF(AND(AA85=Matrica!$A$13,AB85=Matrica!$E$3),Matrica!$E$13,IF(AND(AA85=Matrica!$A$13,AB85=Matrica!$H$3),Matrica!$H$13,IF(AND(AA85=Matrica!$A$14,AB85=Matrica!$B$3),Matrica!$B$14,IF(AND(AA85=Matrica!$A$14,AB85=Matrica!$E$3),Matrica!$E$14,IF(AND(AA85=Matrica!$A$14,AB85=Matrica!$H$3),Matrica!$H$14,IF(AND(AA85=Matrica!$A$15,AB85=Matrica!$B$3),Matrica!$B$15,IF(AND(AA85=Matrica!$A$15,AB85=Matrica!$E$3),Matrica!$E$15,IF(AND(AA85=Matrica!$A$15,AB85=Matrica!$H$3),Matrica!$H$15,IF(AND(AA85=Matrica!$A$16,AB85=Matrica!$B$3),Matrica!$B$16,IF(AND(AA85=Matrica!$A$16,AB85=Matrica!$E$3),Matrica!$E$16,IF(AND(AA85=Matrica!$A$16,AB85=Matrica!$H$3),Matrica!$H$16,"")))))))))))))))))))))))))))))))))))))))</f>
        <v>2.76</v>
      </c>
      <c r="Z85" s="36">
        <f>IF(AND(AA85=Matrica!$A$4,AB85=Matrica!$B$3),Matrica!$D$4,IF(AND(AA85=Matrica!$A$4,AB85=Matrica!$E$3),Matrica!$G$4,IF(AND(AA85=Matrica!$A$4,AB85=Matrica!$H$3),Matrica!$J$4,IF(AND(AA85=Matrica!$A$5,AB85=Matrica!$B$3),Matrica!$D$5,IF(AND(AA85=Matrica!$A$5,AB85=Matrica!$E$3),Matrica!$G$5,IF(AND(AA85=Matrica!$A$5,AB85=Matrica!$H$3),Matrica!$J$5,IF(AND(AA85=Matrica!$A$6,AB85=Matrica!$B$3),Matrica!$D$6,IF(AND(AA85=Matrica!$A$6,AB85=Matrica!$E$3),Matrica!$G$6,IF(AND(AA85=Matrica!$A$6,AB85=Matrica!$H$3),Matrica!$J$6,IF(AND(AA85=Matrica!$A$7,AB85=Matrica!$B$3),Matrica!$D$7,IF(AND(AA85=Matrica!$A$7,AB85=Matrica!$E$3),Matrica!$G$7,IF(AND(AA85=Matrica!$A$7,AB85=Matrica!$H$3),Matrica!$J$7,IF(AND(AA85=Matrica!$A$8,AB85=Matrica!$B$3),Matrica!$D$8,IF(AND(AA85=Matrica!$A$8,AB85=Matrica!$E$3),Matrica!$G$8,IF(AND(AA85=Matrica!$A$8,AB85=Matrica!$H$3),Matrica!$J$8,IF(AND(AA85=Matrica!$A$9,AB85=Matrica!$B$3),Matrica!$D$9,IF(AND(AA85=Matrica!$A$9,AB85=Matrica!$E$3),Matrica!$G$9,IF(AND(AA85=Matrica!$A$9,AB85=Matrica!$H$3),Matrica!$J$9,IF(AND(AA85=Matrica!$A$10,AB85=Matrica!$B$3),Matrica!$D$10,IF(AND(AA85=Matrica!$A$10,AB85=Matrica!$E$3),Matrica!$G$10,IF(AND(AA85=Matrica!$A$10,AB85=Matrica!$H$3),Matrica!$J$10,IF(AND(AA85=Matrica!$A$11,AB85=Matrica!$B$3),Matrica!$D$11,IF(AND(AA85=Matrica!$A$11,AB85=Matrica!$E$3),Matrica!$G$11,IF(AND(AA85=Matrica!$A$11,AB85=Matrica!$H$3),Matrica!$J$11,IF(AND(AA85=Matrica!$A$12,AB85=Matrica!$B$3),Matrica!$D$12,IF(AND(AA85=Matrica!$A$12,AB85=Matrica!$E$3),Matrica!$G$12,IF(AND(AA85=Matrica!$A$12,AB85=Matrica!$H$3),Matrica!$J$12,IF(AND(AA85=Matrica!$A$13,AB85=Matrica!$B$3),Matrica!$D$13,IF(AND(AA85=Matrica!$A$13,AB85=Matrica!$E$3),Matrica!$G$13,IF(AND(AA85=Matrica!$A$13,AB85=Matrica!$H$3),Matrica!$J$13,IF(AND(AA85=Matrica!$A$14,AB85=Matrica!$B$3),Matrica!$D$14,IF(AND(AA85=Matrica!$A$14,AB85=Matrica!$E$3),Matrica!$G$14,IF(AND(AA85=Matrica!$A$14,AB85=Matrica!$H$3),Matrica!$J$14,IF(AND(AA85=Matrica!$A$15,AB85=Matrica!$B$3),Matrica!$D$15,IF(AND(AA85=Matrica!$A$15,AB85=Matrica!$E$3),Matrica!$G$15,IF(AND(AA85=Matrica!$A$15,AB85=Matrica!$H$3),Matrica!$J$15,IF(AND(AA85=Matrica!$A$16,AB85=Matrica!$B$3),Matrica!$D$16,IF(AND(AA85=Matrica!$A$16,AB85=Matrica!$E$3),Matrica!$G$16,IF(AND(AA85=Matrica!$A$16,AB85=Matrica!$H$3),Matrica!$J$16,"")))))))))))))))))))))))))))))))))))))))</f>
        <v>2.84</v>
      </c>
      <c r="AA85" s="171" t="s">
        <v>11</v>
      </c>
      <c r="AB85" s="171">
        <v>3</v>
      </c>
      <c r="AC85" s="172">
        <v>2.84</v>
      </c>
      <c r="AD85" s="173" t="str">
        <f t="shared" si="36"/>
        <v>PAD</v>
      </c>
      <c r="AE85" s="173">
        <f t="shared" si="28"/>
        <v>-0.35087719298246423</v>
      </c>
      <c r="AF85" s="173">
        <f t="shared" si="29"/>
        <v>-3.5087719298246421E-3</v>
      </c>
      <c r="AG85" s="174">
        <v>21</v>
      </c>
      <c r="AH85" s="181">
        <f>AC84/((P84-P85)/P85+1)</f>
        <v>2.8886736214605069</v>
      </c>
      <c r="AI85" s="175">
        <f t="shared" si="31"/>
        <v>40592.063199999997</v>
      </c>
      <c r="AJ85" s="175">
        <f t="shared" si="32"/>
        <v>-0.43173392292412682</v>
      </c>
      <c r="AK85" s="176" t="s">
        <v>10</v>
      </c>
      <c r="AL85" s="176">
        <v>2</v>
      </c>
      <c r="AM85" s="176">
        <v>3.25</v>
      </c>
      <c r="AN85" s="177">
        <f t="shared" si="37"/>
        <v>46452.184999999998</v>
      </c>
      <c r="AO85" s="177">
        <f t="shared" si="30"/>
        <v>13.942558010738226</v>
      </c>
      <c r="AP85" s="175">
        <f t="shared" si="33"/>
        <v>852433.32719999994</v>
      </c>
      <c r="AQ85" s="177">
        <f t="shared" si="34"/>
        <v>975495.88500000001</v>
      </c>
      <c r="AR85" s="178">
        <f t="shared" si="35"/>
        <v>-123062.55780000007</v>
      </c>
    </row>
    <row r="86" spans="3:44" ht="80.099999999999994" customHeight="1">
      <c r="C86" s="45" t="s">
        <v>227</v>
      </c>
      <c r="D86" s="142" t="s">
        <v>51</v>
      </c>
      <c r="E86" s="167" t="s">
        <v>10</v>
      </c>
      <c r="F86" s="41" t="s">
        <v>137</v>
      </c>
      <c r="G86" s="36">
        <v>0.04</v>
      </c>
      <c r="H86" s="36"/>
      <c r="I86" s="36">
        <v>0.1</v>
      </c>
      <c r="J86" s="36">
        <v>17.32</v>
      </c>
      <c r="K86" s="36">
        <v>17.32</v>
      </c>
      <c r="L86" s="40">
        <f t="shared" si="22"/>
        <v>18.012799999999999</v>
      </c>
      <c r="M86" s="40">
        <f>K86+(G86*K86)+(H86*K86)+(I86*K86)</f>
        <v>19.744799999999998</v>
      </c>
      <c r="N86" s="39">
        <v>2871.8</v>
      </c>
      <c r="O86" s="39">
        <f t="shared" si="38"/>
        <v>51729.159039999999</v>
      </c>
      <c r="P86" s="39">
        <f t="shared" si="39"/>
        <v>56703.11664</v>
      </c>
      <c r="Q86" s="39">
        <f t="shared" si="40"/>
        <v>18.360927481498571</v>
      </c>
      <c r="R86" s="39">
        <f t="shared" si="41"/>
        <v>20.126401277796511</v>
      </c>
      <c r="S86" s="39">
        <v>3.62</v>
      </c>
      <c r="T86" s="36" t="s">
        <v>9</v>
      </c>
      <c r="U86" s="36" t="s">
        <v>291</v>
      </c>
      <c r="V86" s="39">
        <v>3.97</v>
      </c>
      <c r="W86" s="36" t="s">
        <v>8</v>
      </c>
      <c r="X86" s="36" t="s">
        <v>292</v>
      </c>
      <c r="Y86" s="36">
        <f>IF(AND(AA86=Matrica!$A$4,AB86=Matrica!$B$3),Matrica!$B$4,IF(AND(AA86=Matrica!$A$4,AB86=Matrica!$E$3),Matrica!$E$4,IF(AND(AA86=Matrica!$A$4,AB86=Matrica!$H$3),Matrica!$H$4,IF(AND(AA86=Matrica!$A$5,AB86=Matrica!$B$3),Matrica!$B$5,IF(AND(AA86=Matrica!$A$5,AB86=Matrica!$E$3),Matrica!$E$5,IF(AND(AA86=Matrica!$A$5,AB86=Matrica!$H$3),Matrica!$H$5,IF(AND(AA86=Matrica!$A$6,AB86=Matrica!$B$3),Matrica!$B$6,IF(AND(AA86=Matrica!$A$6,AB86=Matrica!$E$3),Matrica!$E$6,IF(AND(AA86=Matrica!$A$6,AB86=Matrica!$H$3),Matrica!$H$6,IF(AND(AA86=Matrica!$A$7,AB86=Matrica!$B$3),Matrica!$B$7,IF(AND(AA86=Matrica!$A$7,AB86=Matrica!$E$3),Matrica!$E$7,IF(AND(AA86=Matrica!$A$7,AB86=Matrica!$H$3),Matrica!$H$7,IF(AND(AA86=Matrica!$A$8,AB86=Matrica!$B$3),Matrica!$B$8,IF(AND(AA86=Matrica!$A$8,AB86=Matrica!$E$3),Matrica!$E$8,IF(AND(AA86=Matrica!$A$8,AB86=Matrica!$H$3),Matrica!$H$8,IF(AND(AA86=Matrica!$A$9,AB86=Matrica!$B$3),Matrica!$B$9,IF(AND(AA86=Matrica!$A$9,AB86=Matrica!$E$3),Matrica!$E$9,IF(AND(AA86=Matrica!$A$9,AB86=Matrica!$H$3),Matrica!$H$9,IF(AND(AA86=Matrica!$A$10,AB86=Matrica!$B$3),Matrica!$B$10,IF(AND(AA86=Matrica!$A$10,AB86=Matrica!$E$3),Matrica!$E$10,IF(AND(AA86=Matrica!$A$10,AB86=Matrica!$H$3),Matrica!$H$10,IF(AND(AA86=Matrica!$A$11,AB86=Matrica!$B$3),Matrica!$B$11,IF(AND(AA86=Matrica!$A$11,AB86=Matrica!$E$3),Matrica!$E$11,IF(AND(AA86=Matrica!$A$11,AB86=Matrica!$H$3),Matrica!$H$11,IF(AND(AA86=Matrica!$A$12,AB86=Matrica!$B$3),Matrica!$B$12,IF(AND(AA86=Matrica!$A$12,AB86=Matrica!$E$3),Matrica!$E$12,IF(AND(AA86=Matrica!$A$12,AB86=Matrica!$H$3),Matrica!$H$12,IF(AND(AA86=Matrica!$A$13,AB86=Matrica!$B$3),Matrica!$B$13,IF(AND(AA86=Matrica!$A$13,AB86=Matrica!$E$3),Matrica!$E$13,IF(AND(AA86=Matrica!$A$13,AB86=Matrica!$H$3),Matrica!$H$13,IF(AND(AA86=Matrica!$A$14,AB86=Matrica!$B$3),Matrica!$B$14,IF(AND(AA86=Matrica!$A$14,AB86=Matrica!$E$3),Matrica!$E$14,IF(AND(AA86=Matrica!$A$14,AB86=Matrica!$H$3),Matrica!$H$14,IF(AND(AA86=Matrica!$A$15,AB86=Matrica!$B$3),Matrica!$B$15,IF(AND(AA86=Matrica!$A$15,AB86=Matrica!$E$3),Matrica!$E$15,IF(AND(AA86=Matrica!$A$15,AB86=Matrica!$H$3),Matrica!$H$15,IF(AND(AA86=Matrica!$A$16,AB86=Matrica!$B$3),Matrica!$B$16,IF(AND(AA86=Matrica!$A$16,AB86=Matrica!$E$3),Matrica!$E$16,IF(AND(AA86=Matrica!$A$16,AB86=Matrica!$H$3),Matrica!$H$16,"")))))))))))))))))))))))))))))))))))))))</f>
        <v>3.86</v>
      </c>
      <c r="Z86" s="36">
        <f>IF(AND(AA86=Matrica!$A$4,AB86=Matrica!$B$3),Matrica!$D$4,IF(AND(AA86=Matrica!$A$4,AB86=Matrica!$E$3),Matrica!$G$4,IF(AND(AA86=Matrica!$A$4,AB86=Matrica!$H$3),Matrica!$J$4,IF(AND(AA86=Matrica!$A$5,AB86=Matrica!$B$3),Matrica!$D$5,IF(AND(AA86=Matrica!$A$5,AB86=Matrica!$E$3),Matrica!$G$5,IF(AND(AA86=Matrica!$A$5,AB86=Matrica!$H$3),Matrica!$J$5,IF(AND(AA86=Matrica!$A$6,AB86=Matrica!$B$3),Matrica!$D$6,IF(AND(AA86=Matrica!$A$6,AB86=Matrica!$E$3),Matrica!$G$6,IF(AND(AA86=Matrica!$A$6,AB86=Matrica!$H$3),Matrica!$J$6,IF(AND(AA86=Matrica!$A$7,AB86=Matrica!$B$3),Matrica!$D$7,IF(AND(AA86=Matrica!$A$7,AB86=Matrica!$E$3),Matrica!$G$7,IF(AND(AA86=Matrica!$A$7,AB86=Matrica!$H$3),Matrica!$J$7,IF(AND(AA86=Matrica!$A$8,AB86=Matrica!$B$3),Matrica!$D$8,IF(AND(AA86=Matrica!$A$8,AB86=Matrica!$E$3),Matrica!$G$8,IF(AND(AA86=Matrica!$A$8,AB86=Matrica!$H$3),Matrica!$J$8,IF(AND(AA86=Matrica!$A$9,AB86=Matrica!$B$3),Matrica!$D$9,IF(AND(AA86=Matrica!$A$9,AB86=Matrica!$E$3),Matrica!$G$9,IF(AND(AA86=Matrica!$A$9,AB86=Matrica!$H$3),Matrica!$J$9,IF(AND(AA86=Matrica!$A$10,AB86=Matrica!$B$3),Matrica!$D$10,IF(AND(AA86=Matrica!$A$10,AB86=Matrica!$E$3),Matrica!$G$10,IF(AND(AA86=Matrica!$A$10,AB86=Matrica!$H$3),Matrica!$J$10,IF(AND(AA86=Matrica!$A$11,AB86=Matrica!$B$3),Matrica!$D$11,IF(AND(AA86=Matrica!$A$11,AB86=Matrica!$E$3),Matrica!$G$11,IF(AND(AA86=Matrica!$A$11,AB86=Matrica!$H$3),Matrica!$J$11,IF(AND(AA86=Matrica!$A$12,AB86=Matrica!$B$3),Matrica!$D$12,IF(AND(AA86=Matrica!$A$12,AB86=Matrica!$E$3),Matrica!$G$12,IF(AND(AA86=Matrica!$A$12,AB86=Matrica!$H$3),Matrica!$J$12,IF(AND(AA86=Matrica!$A$13,AB86=Matrica!$B$3),Matrica!$D$13,IF(AND(AA86=Matrica!$A$13,AB86=Matrica!$E$3),Matrica!$G$13,IF(AND(AA86=Matrica!$A$13,AB86=Matrica!$H$3),Matrica!$J$13,IF(AND(AA86=Matrica!$A$14,AB86=Matrica!$B$3),Matrica!$D$14,IF(AND(AA86=Matrica!$A$14,AB86=Matrica!$E$3),Matrica!$G$14,IF(AND(AA86=Matrica!$A$14,AB86=Matrica!$H$3),Matrica!$J$14,IF(AND(AA86=Matrica!$A$15,AB86=Matrica!$B$3),Matrica!$D$15,IF(AND(AA86=Matrica!$A$15,AB86=Matrica!$E$3),Matrica!$G$15,IF(AND(AA86=Matrica!$A$15,AB86=Matrica!$H$3),Matrica!$J$15,IF(AND(AA86=Matrica!$A$16,AB86=Matrica!$B$3),Matrica!$D$16,IF(AND(AA86=Matrica!$A$16,AB86=Matrica!$E$3),Matrica!$G$16,IF(AND(AA86=Matrica!$A$16,AB86=Matrica!$H$3),Matrica!$J$16,"")))))))))))))))))))))))))))))))))))))))</f>
        <v>4.12</v>
      </c>
      <c r="AA86" s="171" t="s">
        <v>8</v>
      </c>
      <c r="AB86" s="171">
        <v>1</v>
      </c>
      <c r="AC86" s="172">
        <v>4.07</v>
      </c>
      <c r="AD86" s="173" t="str">
        <f t="shared" si="36"/>
        <v>ISTI</v>
      </c>
      <c r="AE86" s="173">
        <f t="shared" si="28"/>
        <v>12.430939226519341</v>
      </c>
      <c r="AF86" s="173">
        <f t="shared" si="29"/>
        <v>2.5188916876574329E-2</v>
      </c>
      <c r="AG86" s="174">
        <v>68.349999999999994</v>
      </c>
      <c r="AH86" s="136"/>
      <c r="AI86" s="175">
        <f t="shared" si="31"/>
        <v>58172.428599999999</v>
      </c>
      <c r="AJ86" s="175">
        <f t="shared" si="32"/>
        <v>2.5912366851516211</v>
      </c>
      <c r="AK86" s="176" t="s">
        <v>8</v>
      </c>
      <c r="AL86" s="176">
        <v>3</v>
      </c>
      <c r="AM86" s="176">
        <v>4.53</v>
      </c>
      <c r="AN86" s="177">
        <f t="shared" si="37"/>
        <v>64747.199400000005</v>
      </c>
      <c r="AO86" s="177">
        <f t="shared" si="30"/>
        <v>14.186315032859188</v>
      </c>
      <c r="AP86" s="175">
        <f t="shared" si="33"/>
        <v>3976085.4948099996</v>
      </c>
      <c r="AQ86" s="177">
        <f t="shared" si="34"/>
        <v>4425471.0789900003</v>
      </c>
      <c r="AR86" s="178">
        <f t="shared" si="35"/>
        <v>-449385.5841800007</v>
      </c>
    </row>
    <row r="87" spans="3:44" ht="80.099999999999994" customHeight="1">
      <c r="C87" s="45" t="s">
        <v>228</v>
      </c>
      <c r="D87" s="142" t="s">
        <v>51</v>
      </c>
      <c r="E87" s="167" t="s">
        <v>11</v>
      </c>
      <c r="F87" s="41" t="s">
        <v>137</v>
      </c>
      <c r="G87" s="36">
        <v>0.04</v>
      </c>
      <c r="H87" s="36"/>
      <c r="I87" s="36">
        <v>0.1</v>
      </c>
      <c r="J87" s="36">
        <v>14.88</v>
      </c>
      <c r="K87" s="36">
        <v>14.88</v>
      </c>
      <c r="L87" s="40">
        <f t="shared" si="22"/>
        <v>15.475200000000001</v>
      </c>
      <c r="M87" s="40">
        <f>K87+(G87*K87)+(H87*K87)+(I87*K87)</f>
        <v>16.963200000000001</v>
      </c>
      <c r="N87" s="39">
        <v>2871.8</v>
      </c>
      <c r="O87" s="39">
        <f t="shared" si="38"/>
        <v>44441.679360000009</v>
      </c>
      <c r="P87" s="39">
        <f t="shared" si="39"/>
        <v>48714.917760000004</v>
      </c>
      <c r="Q87" s="39">
        <f t="shared" si="40"/>
        <v>15.774284118054204</v>
      </c>
      <c r="R87" s="39">
        <f t="shared" si="41"/>
        <v>17.291042206328644</v>
      </c>
      <c r="S87" s="39">
        <v>3.11</v>
      </c>
      <c r="T87" s="36" t="s">
        <v>10</v>
      </c>
      <c r="U87" s="36" t="s">
        <v>292</v>
      </c>
      <c r="V87" s="39">
        <v>3.41</v>
      </c>
      <c r="W87" s="36" t="s">
        <v>9</v>
      </c>
      <c r="X87" s="36" t="s">
        <v>292</v>
      </c>
      <c r="Y87" s="36">
        <f>IF(AND(AA87=Matrica!$A$4,AB87=Matrica!$B$3),Matrica!$B$4,IF(AND(AA87=Matrica!$A$4,AB87=Matrica!$E$3),Matrica!$E$4,IF(AND(AA87=Matrica!$A$4,AB87=Matrica!$H$3),Matrica!$H$4,IF(AND(AA87=Matrica!$A$5,AB87=Matrica!$B$3),Matrica!$B$5,IF(AND(AA87=Matrica!$A$5,AB87=Matrica!$E$3),Matrica!$E$5,IF(AND(AA87=Matrica!$A$5,AB87=Matrica!$H$3),Matrica!$H$5,IF(AND(AA87=Matrica!$A$6,AB87=Matrica!$B$3),Matrica!$B$6,IF(AND(AA87=Matrica!$A$6,AB87=Matrica!$E$3),Matrica!$E$6,IF(AND(AA87=Matrica!$A$6,AB87=Matrica!$H$3),Matrica!$H$6,IF(AND(AA87=Matrica!$A$7,AB87=Matrica!$B$3),Matrica!$B$7,IF(AND(AA87=Matrica!$A$7,AB87=Matrica!$E$3),Matrica!$E$7,IF(AND(AA87=Matrica!$A$7,AB87=Matrica!$H$3),Matrica!$H$7,IF(AND(AA87=Matrica!$A$8,AB87=Matrica!$B$3),Matrica!$B$8,IF(AND(AA87=Matrica!$A$8,AB87=Matrica!$E$3),Matrica!$E$8,IF(AND(AA87=Matrica!$A$8,AB87=Matrica!$H$3),Matrica!$H$8,IF(AND(AA87=Matrica!$A$9,AB87=Matrica!$B$3),Matrica!$B$9,IF(AND(AA87=Matrica!$A$9,AB87=Matrica!$E$3),Matrica!$E$9,IF(AND(AA87=Matrica!$A$9,AB87=Matrica!$H$3),Matrica!$H$9,IF(AND(AA87=Matrica!$A$10,AB87=Matrica!$B$3),Matrica!$B$10,IF(AND(AA87=Matrica!$A$10,AB87=Matrica!$E$3),Matrica!$E$10,IF(AND(AA87=Matrica!$A$10,AB87=Matrica!$H$3),Matrica!$H$10,IF(AND(AA87=Matrica!$A$11,AB87=Matrica!$B$3),Matrica!$B$11,IF(AND(AA87=Matrica!$A$11,AB87=Matrica!$E$3),Matrica!$E$11,IF(AND(AA87=Matrica!$A$11,AB87=Matrica!$H$3),Matrica!$H$11,IF(AND(AA87=Matrica!$A$12,AB87=Matrica!$B$3),Matrica!$B$12,IF(AND(AA87=Matrica!$A$12,AB87=Matrica!$E$3),Matrica!$E$12,IF(AND(AA87=Matrica!$A$12,AB87=Matrica!$H$3),Matrica!$H$12,IF(AND(AA87=Matrica!$A$13,AB87=Matrica!$B$3),Matrica!$B$13,IF(AND(AA87=Matrica!$A$13,AB87=Matrica!$E$3),Matrica!$E$13,IF(AND(AA87=Matrica!$A$13,AB87=Matrica!$H$3),Matrica!$H$13,IF(AND(AA87=Matrica!$A$14,AB87=Matrica!$B$3),Matrica!$B$14,IF(AND(AA87=Matrica!$A$14,AB87=Matrica!$E$3),Matrica!$E$14,IF(AND(AA87=Matrica!$A$14,AB87=Matrica!$H$3),Matrica!$H$14,IF(AND(AA87=Matrica!$A$15,AB87=Matrica!$B$3),Matrica!$B$15,IF(AND(AA87=Matrica!$A$15,AB87=Matrica!$E$3),Matrica!$E$15,IF(AND(AA87=Matrica!$A$15,AB87=Matrica!$H$3),Matrica!$H$15,IF(AND(AA87=Matrica!$A$16,AB87=Matrica!$B$3),Matrica!$B$16,IF(AND(AA87=Matrica!$A$16,AB87=Matrica!$E$3),Matrica!$E$16,IF(AND(AA87=Matrica!$A$16,AB87=Matrica!$H$3),Matrica!$H$16,"")))))))))))))))))))))))))))))))))))))))</f>
        <v>3.34</v>
      </c>
      <c r="Z87" s="36">
        <f>IF(AND(AA87=Matrica!$A$4,AB87=Matrica!$B$3),Matrica!$D$4,IF(AND(AA87=Matrica!$A$4,AB87=Matrica!$E$3),Matrica!$G$4,IF(AND(AA87=Matrica!$A$4,AB87=Matrica!$H$3),Matrica!$J$4,IF(AND(AA87=Matrica!$A$5,AB87=Matrica!$B$3),Matrica!$D$5,IF(AND(AA87=Matrica!$A$5,AB87=Matrica!$E$3),Matrica!$G$5,IF(AND(AA87=Matrica!$A$5,AB87=Matrica!$H$3),Matrica!$J$5,IF(AND(AA87=Matrica!$A$6,AB87=Matrica!$B$3),Matrica!$D$6,IF(AND(AA87=Matrica!$A$6,AB87=Matrica!$E$3),Matrica!$G$6,IF(AND(AA87=Matrica!$A$6,AB87=Matrica!$H$3),Matrica!$J$6,IF(AND(AA87=Matrica!$A$7,AB87=Matrica!$B$3),Matrica!$D$7,IF(AND(AA87=Matrica!$A$7,AB87=Matrica!$E$3),Matrica!$G$7,IF(AND(AA87=Matrica!$A$7,AB87=Matrica!$H$3),Matrica!$J$7,IF(AND(AA87=Matrica!$A$8,AB87=Matrica!$B$3),Matrica!$D$8,IF(AND(AA87=Matrica!$A$8,AB87=Matrica!$E$3),Matrica!$G$8,IF(AND(AA87=Matrica!$A$8,AB87=Matrica!$H$3),Matrica!$J$8,IF(AND(AA87=Matrica!$A$9,AB87=Matrica!$B$3),Matrica!$D$9,IF(AND(AA87=Matrica!$A$9,AB87=Matrica!$E$3),Matrica!$G$9,IF(AND(AA87=Matrica!$A$9,AB87=Matrica!$H$3),Matrica!$J$9,IF(AND(AA87=Matrica!$A$10,AB87=Matrica!$B$3),Matrica!$D$10,IF(AND(AA87=Matrica!$A$10,AB87=Matrica!$E$3),Matrica!$G$10,IF(AND(AA87=Matrica!$A$10,AB87=Matrica!$H$3),Matrica!$J$10,IF(AND(AA87=Matrica!$A$11,AB87=Matrica!$B$3),Matrica!$D$11,IF(AND(AA87=Matrica!$A$11,AB87=Matrica!$E$3),Matrica!$G$11,IF(AND(AA87=Matrica!$A$11,AB87=Matrica!$H$3),Matrica!$J$11,IF(AND(AA87=Matrica!$A$12,AB87=Matrica!$B$3),Matrica!$D$12,IF(AND(AA87=Matrica!$A$12,AB87=Matrica!$E$3),Matrica!$G$12,IF(AND(AA87=Matrica!$A$12,AB87=Matrica!$H$3),Matrica!$J$12,IF(AND(AA87=Matrica!$A$13,AB87=Matrica!$B$3),Matrica!$D$13,IF(AND(AA87=Matrica!$A$13,AB87=Matrica!$E$3),Matrica!$G$13,IF(AND(AA87=Matrica!$A$13,AB87=Matrica!$H$3),Matrica!$J$13,IF(AND(AA87=Matrica!$A$14,AB87=Matrica!$B$3),Matrica!$D$14,IF(AND(AA87=Matrica!$A$14,AB87=Matrica!$E$3),Matrica!$G$14,IF(AND(AA87=Matrica!$A$14,AB87=Matrica!$H$3),Matrica!$J$14,IF(AND(AA87=Matrica!$A$15,AB87=Matrica!$B$3),Matrica!$D$15,IF(AND(AA87=Matrica!$A$15,AB87=Matrica!$E$3),Matrica!$G$15,IF(AND(AA87=Matrica!$A$15,AB87=Matrica!$H$3),Matrica!$J$15,IF(AND(AA87=Matrica!$A$16,AB87=Matrica!$B$3),Matrica!$D$16,IF(AND(AA87=Matrica!$A$16,AB87=Matrica!$E$3),Matrica!$G$16,IF(AND(AA87=Matrica!$A$16,AB87=Matrica!$H$3),Matrica!$J$16,"")))))))))))))))))))))))))))))))))))))))</f>
        <v>3.45</v>
      </c>
      <c r="AA87" s="171" t="s">
        <v>10</v>
      </c>
      <c r="AB87" s="171">
        <v>3</v>
      </c>
      <c r="AC87" s="172">
        <v>3.45</v>
      </c>
      <c r="AD87" s="173" t="str">
        <f t="shared" si="36"/>
        <v>ISTI</v>
      </c>
      <c r="AE87" s="173">
        <f t="shared" si="28"/>
        <v>10.932475884244383</v>
      </c>
      <c r="AF87" s="173">
        <f t="shared" si="29"/>
        <v>1.1730205278592386E-2</v>
      </c>
      <c r="AG87" s="174">
        <v>5.4</v>
      </c>
      <c r="AH87" s="181">
        <f>AC86/((P86-P87)/P87+1)</f>
        <v>3.4966281755196311</v>
      </c>
      <c r="AI87" s="175">
        <f t="shared" si="31"/>
        <v>49310.781000000003</v>
      </c>
      <c r="AJ87" s="175">
        <f t="shared" si="32"/>
        <v>1.2231638015599122</v>
      </c>
      <c r="AK87" s="176" t="s">
        <v>9</v>
      </c>
      <c r="AL87" s="176">
        <v>2</v>
      </c>
      <c r="AM87" s="176">
        <v>3.77</v>
      </c>
      <c r="AN87" s="177">
        <f t="shared" si="37"/>
        <v>53884.534599999999</v>
      </c>
      <c r="AO87" s="177">
        <f t="shared" si="30"/>
        <v>10.611978994748061</v>
      </c>
      <c r="AP87" s="175">
        <f t="shared" si="33"/>
        <v>266278.21740000002</v>
      </c>
      <c r="AQ87" s="177">
        <f t="shared" si="34"/>
        <v>290976.48684000003</v>
      </c>
      <c r="AR87" s="178">
        <f t="shared" si="35"/>
        <v>-24698.269440000004</v>
      </c>
    </row>
    <row r="88" spans="3:44" ht="80.099999999999994" customHeight="1">
      <c r="C88" s="45" t="s">
        <v>229</v>
      </c>
      <c r="D88" s="142" t="s">
        <v>51</v>
      </c>
      <c r="E88" s="167" t="s">
        <v>13</v>
      </c>
      <c r="F88" s="41" t="s">
        <v>137</v>
      </c>
      <c r="G88" s="36">
        <v>0.04</v>
      </c>
      <c r="H88" s="36"/>
      <c r="I88" s="36">
        <v>0.1</v>
      </c>
      <c r="J88" s="36">
        <v>13.42</v>
      </c>
      <c r="K88" s="36">
        <v>13.42</v>
      </c>
      <c r="L88" s="40">
        <v>13.42</v>
      </c>
      <c r="M88" s="40">
        <f>K88+(G88*K88)+(H88*K88)</f>
        <v>13.956799999999999</v>
      </c>
      <c r="N88" s="39">
        <v>2871.8</v>
      </c>
      <c r="O88" s="39">
        <f t="shared" si="38"/>
        <v>38539.556000000004</v>
      </c>
      <c r="P88" s="39">
        <f t="shared" si="39"/>
        <v>40081.13824</v>
      </c>
      <c r="Q88" s="39">
        <f t="shared" si="40"/>
        <v>13.679363941292351</v>
      </c>
      <c r="R88" s="39">
        <f t="shared" si="41"/>
        <v>14.226538498944043</v>
      </c>
      <c r="S88" s="39">
        <v>2.7</v>
      </c>
      <c r="T88" s="36" t="s">
        <v>11</v>
      </c>
      <c r="U88" s="36" t="s">
        <v>291</v>
      </c>
      <c r="V88" s="39">
        <v>2.8</v>
      </c>
      <c r="W88" s="36" t="s">
        <v>11</v>
      </c>
      <c r="X88" s="36" t="s">
        <v>293</v>
      </c>
      <c r="Y88" s="36">
        <f>IF(AND(AA88=Matrica!$A$4,AB88=Matrica!$B$3),Matrica!$B$4,IF(AND(AA88=Matrica!$A$4,AB88=Matrica!$E$3),Matrica!$E$4,IF(AND(AA88=Matrica!$A$4,AB88=Matrica!$H$3),Matrica!$H$4,IF(AND(AA88=Matrica!$A$5,AB88=Matrica!$B$3),Matrica!$B$5,IF(AND(AA88=Matrica!$A$5,AB88=Matrica!$E$3),Matrica!$E$5,IF(AND(AA88=Matrica!$A$5,AB88=Matrica!$H$3),Matrica!$H$5,IF(AND(AA88=Matrica!$A$6,AB88=Matrica!$B$3),Matrica!$B$6,IF(AND(AA88=Matrica!$A$6,AB88=Matrica!$E$3),Matrica!$E$6,IF(AND(AA88=Matrica!$A$6,AB88=Matrica!$H$3),Matrica!$H$6,IF(AND(AA88=Matrica!$A$7,AB88=Matrica!$B$3),Matrica!$B$7,IF(AND(AA88=Matrica!$A$7,AB88=Matrica!$E$3),Matrica!$E$7,IF(AND(AA88=Matrica!$A$7,AB88=Matrica!$H$3),Matrica!$H$7,IF(AND(AA88=Matrica!$A$8,AB88=Matrica!$B$3),Matrica!$B$8,IF(AND(AA88=Matrica!$A$8,AB88=Matrica!$E$3),Matrica!$E$8,IF(AND(AA88=Matrica!$A$8,AB88=Matrica!$H$3),Matrica!$H$8,IF(AND(AA88=Matrica!$A$9,AB88=Matrica!$B$3),Matrica!$B$9,IF(AND(AA88=Matrica!$A$9,AB88=Matrica!$E$3),Matrica!$E$9,IF(AND(AA88=Matrica!$A$9,AB88=Matrica!$H$3),Matrica!$H$9,IF(AND(AA88=Matrica!$A$10,AB88=Matrica!$B$3),Matrica!$B$10,IF(AND(AA88=Matrica!$A$10,AB88=Matrica!$E$3),Matrica!$E$10,IF(AND(AA88=Matrica!$A$10,AB88=Matrica!$H$3),Matrica!$H$10,IF(AND(AA88=Matrica!$A$11,AB88=Matrica!$B$3),Matrica!$B$11,IF(AND(AA88=Matrica!$A$11,AB88=Matrica!$E$3),Matrica!$E$11,IF(AND(AA88=Matrica!$A$11,AB88=Matrica!$H$3),Matrica!$H$11,IF(AND(AA88=Matrica!$A$12,AB88=Matrica!$B$3),Matrica!$B$12,IF(AND(AA88=Matrica!$A$12,AB88=Matrica!$E$3),Matrica!$E$12,IF(AND(AA88=Matrica!$A$12,AB88=Matrica!$H$3),Matrica!$H$12,IF(AND(AA88=Matrica!$A$13,AB88=Matrica!$B$3),Matrica!$B$13,IF(AND(AA88=Matrica!$A$13,AB88=Matrica!$E$3),Matrica!$E$13,IF(AND(AA88=Matrica!$A$13,AB88=Matrica!$H$3),Matrica!$H$13,IF(AND(AA88=Matrica!$A$14,AB88=Matrica!$B$3),Matrica!$B$14,IF(AND(AA88=Matrica!$A$14,AB88=Matrica!$E$3),Matrica!$E$14,IF(AND(AA88=Matrica!$A$14,AB88=Matrica!$H$3),Matrica!$H$14,IF(AND(AA88=Matrica!$A$15,AB88=Matrica!$B$3),Matrica!$B$15,IF(AND(AA88=Matrica!$A$15,AB88=Matrica!$E$3),Matrica!$E$15,IF(AND(AA88=Matrica!$A$15,AB88=Matrica!$H$3),Matrica!$H$15,IF(AND(AA88=Matrica!$A$16,AB88=Matrica!$B$3),Matrica!$B$16,IF(AND(AA88=Matrica!$A$16,AB88=Matrica!$E$3),Matrica!$E$16,IF(AND(AA88=Matrica!$A$16,AB88=Matrica!$H$3),Matrica!$H$16,"")))))))))))))))))))))))))))))))))))))))</f>
        <v>2.76</v>
      </c>
      <c r="Z88" s="36">
        <f>IF(AND(AA88=Matrica!$A$4,AB88=Matrica!$B$3),Matrica!$D$4,IF(AND(AA88=Matrica!$A$4,AB88=Matrica!$E$3),Matrica!$G$4,IF(AND(AA88=Matrica!$A$4,AB88=Matrica!$H$3),Matrica!$J$4,IF(AND(AA88=Matrica!$A$5,AB88=Matrica!$B$3),Matrica!$D$5,IF(AND(AA88=Matrica!$A$5,AB88=Matrica!$E$3),Matrica!$G$5,IF(AND(AA88=Matrica!$A$5,AB88=Matrica!$H$3),Matrica!$J$5,IF(AND(AA88=Matrica!$A$6,AB88=Matrica!$B$3),Matrica!$D$6,IF(AND(AA88=Matrica!$A$6,AB88=Matrica!$E$3),Matrica!$G$6,IF(AND(AA88=Matrica!$A$6,AB88=Matrica!$H$3),Matrica!$J$6,IF(AND(AA88=Matrica!$A$7,AB88=Matrica!$B$3),Matrica!$D$7,IF(AND(AA88=Matrica!$A$7,AB88=Matrica!$E$3),Matrica!$G$7,IF(AND(AA88=Matrica!$A$7,AB88=Matrica!$H$3),Matrica!$J$7,IF(AND(AA88=Matrica!$A$8,AB88=Matrica!$B$3),Matrica!$D$8,IF(AND(AA88=Matrica!$A$8,AB88=Matrica!$E$3),Matrica!$G$8,IF(AND(AA88=Matrica!$A$8,AB88=Matrica!$H$3),Matrica!$J$8,IF(AND(AA88=Matrica!$A$9,AB88=Matrica!$B$3),Matrica!$D$9,IF(AND(AA88=Matrica!$A$9,AB88=Matrica!$E$3),Matrica!$G$9,IF(AND(AA88=Matrica!$A$9,AB88=Matrica!$H$3),Matrica!$J$9,IF(AND(AA88=Matrica!$A$10,AB88=Matrica!$B$3),Matrica!$D$10,IF(AND(AA88=Matrica!$A$10,AB88=Matrica!$E$3),Matrica!$G$10,IF(AND(AA88=Matrica!$A$10,AB88=Matrica!$H$3),Matrica!$J$10,IF(AND(AA88=Matrica!$A$11,AB88=Matrica!$B$3),Matrica!$D$11,IF(AND(AA88=Matrica!$A$11,AB88=Matrica!$E$3),Matrica!$G$11,IF(AND(AA88=Matrica!$A$11,AB88=Matrica!$H$3),Matrica!$J$11,IF(AND(AA88=Matrica!$A$12,AB88=Matrica!$B$3),Matrica!$D$12,IF(AND(AA88=Matrica!$A$12,AB88=Matrica!$E$3),Matrica!$G$12,IF(AND(AA88=Matrica!$A$12,AB88=Matrica!$H$3),Matrica!$J$12,IF(AND(AA88=Matrica!$A$13,AB88=Matrica!$B$3),Matrica!$D$13,IF(AND(AA88=Matrica!$A$13,AB88=Matrica!$E$3),Matrica!$G$13,IF(AND(AA88=Matrica!$A$13,AB88=Matrica!$H$3),Matrica!$J$13,IF(AND(AA88=Matrica!$A$14,AB88=Matrica!$B$3),Matrica!$D$14,IF(AND(AA88=Matrica!$A$14,AB88=Matrica!$E$3),Matrica!$G$14,IF(AND(AA88=Matrica!$A$14,AB88=Matrica!$H$3),Matrica!$J$14,IF(AND(AA88=Matrica!$A$15,AB88=Matrica!$B$3),Matrica!$D$15,IF(AND(AA88=Matrica!$A$15,AB88=Matrica!$E$3),Matrica!$G$15,IF(AND(AA88=Matrica!$A$15,AB88=Matrica!$H$3),Matrica!$J$15,IF(AND(AA88=Matrica!$A$16,AB88=Matrica!$B$3),Matrica!$D$16,IF(AND(AA88=Matrica!$A$16,AB88=Matrica!$E$3),Matrica!$G$16,IF(AND(AA88=Matrica!$A$16,AB88=Matrica!$H$3),Matrica!$J$16,"")))))))))))))))))))))))))))))))))))))))</f>
        <v>2.84</v>
      </c>
      <c r="AA88" s="171" t="s">
        <v>11</v>
      </c>
      <c r="AB88" s="171">
        <v>3</v>
      </c>
      <c r="AC88" s="172">
        <v>2.84</v>
      </c>
      <c r="AD88" s="173" t="str">
        <f t="shared" si="36"/>
        <v>ISTI</v>
      </c>
      <c r="AE88" s="173">
        <f t="shared" si="28"/>
        <v>5.1851851851851736</v>
      </c>
      <c r="AF88" s="173">
        <f t="shared" si="29"/>
        <v>1.4285714285714299E-2</v>
      </c>
      <c r="AG88" s="174">
        <v>1</v>
      </c>
      <c r="AH88" s="181">
        <f>AC87/((P87-P88)/P88+1)</f>
        <v>2.8385540464063386</v>
      </c>
      <c r="AI88" s="175">
        <f t="shared" si="31"/>
        <v>40592.063199999997</v>
      </c>
      <c r="AJ88" s="175">
        <f t="shared" si="32"/>
        <v>1.274726673031723</v>
      </c>
      <c r="AK88" s="176" t="s">
        <v>9</v>
      </c>
      <c r="AL88" s="176">
        <v>1</v>
      </c>
      <c r="AM88" s="176">
        <v>3.41</v>
      </c>
      <c r="AN88" s="177">
        <f t="shared" si="37"/>
        <v>48739.061800000003</v>
      </c>
      <c r="AO88" s="177">
        <f t="shared" si="30"/>
        <v>21.600992237689521</v>
      </c>
      <c r="AP88" s="175">
        <f t="shared" si="33"/>
        <v>40592.063199999997</v>
      </c>
      <c r="AQ88" s="177">
        <f t="shared" si="34"/>
        <v>48739.061800000003</v>
      </c>
      <c r="AR88" s="178">
        <f t="shared" si="35"/>
        <v>-8146.9986000000063</v>
      </c>
    </row>
    <row r="89" spans="3:44" ht="80.099999999999994" customHeight="1">
      <c r="C89" s="44" t="s">
        <v>70</v>
      </c>
      <c r="D89" s="143" t="s">
        <v>71</v>
      </c>
      <c r="E89" s="167" t="s">
        <v>10</v>
      </c>
      <c r="F89" s="41" t="s">
        <v>137</v>
      </c>
      <c r="G89" s="36"/>
      <c r="H89" s="36"/>
      <c r="I89" s="36"/>
      <c r="J89" s="36">
        <v>17.32</v>
      </c>
      <c r="K89" s="36">
        <v>17.32</v>
      </c>
      <c r="L89" s="40">
        <f t="shared" ref="L89:L120" si="42">J89+(G89*J89)+(H89*J89)</f>
        <v>17.32</v>
      </c>
      <c r="M89" s="40">
        <f>K89+(G89*K89)+(H89*K89)+(I89*K89)</f>
        <v>17.32</v>
      </c>
      <c r="N89" s="39">
        <v>2871.8</v>
      </c>
      <c r="O89" s="39">
        <f t="shared" si="38"/>
        <v>49739.576000000001</v>
      </c>
      <c r="P89" s="39">
        <f t="shared" si="39"/>
        <v>49739.576000000001</v>
      </c>
      <c r="Q89" s="39">
        <f t="shared" si="40"/>
        <v>17.654737962979397</v>
      </c>
      <c r="R89" s="39">
        <f t="shared" si="41"/>
        <v>17.654737962979397</v>
      </c>
      <c r="S89" s="39">
        <v>3.48</v>
      </c>
      <c r="T89" s="36" t="s">
        <v>9</v>
      </c>
      <c r="U89" s="36" t="s">
        <v>292</v>
      </c>
      <c r="V89" s="39">
        <v>3.48</v>
      </c>
      <c r="W89" s="36" t="s">
        <v>9</v>
      </c>
      <c r="X89" s="36" t="s">
        <v>292</v>
      </c>
      <c r="Y89" s="36">
        <f>IF(AND(AA89=Matrica!$A$4,AB89=Matrica!$B$3),Matrica!$B$4,IF(AND(AA89=Matrica!$A$4,AB89=Matrica!$E$3),Matrica!$E$4,IF(AND(AA89=Matrica!$A$4,AB89=Matrica!$H$3),Matrica!$H$4,IF(AND(AA89=Matrica!$A$5,AB89=Matrica!$B$3),Matrica!$B$5,IF(AND(AA89=Matrica!$A$5,AB89=Matrica!$E$3),Matrica!$E$5,IF(AND(AA89=Matrica!$A$5,AB89=Matrica!$H$3),Matrica!$H$5,IF(AND(AA89=Matrica!$A$6,AB89=Matrica!$B$3),Matrica!$B$6,IF(AND(AA89=Matrica!$A$6,AB89=Matrica!$E$3),Matrica!$E$6,IF(AND(AA89=Matrica!$A$6,AB89=Matrica!$H$3),Matrica!$H$6,IF(AND(AA89=Matrica!$A$7,AB89=Matrica!$B$3),Matrica!$B$7,IF(AND(AA89=Matrica!$A$7,AB89=Matrica!$E$3),Matrica!$E$7,IF(AND(AA89=Matrica!$A$7,AB89=Matrica!$H$3),Matrica!$H$7,IF(AND(AA89=Matrica!$A$8,AB89=Matrica!$B$3),Matrica!$B$8,IF(AND(AA89=Matrica!$A$8,AB89=Matrica!$E$3),Matrica!$E$8,IF(AND(AA89=Matrica!$A$8,AB89=Matrica!$H$3),Matrica!$H$8,IF(AND(AA89=Matrica!$A$9,AB89=Matrica!$B$3),Matrica!$B$9,IF(AND(AA89=Matrica!$A$9,AB89=Matrica!$E$3),Matrica!$E$9,IF(AND(AA89=Matrica!$A$9,AB89=Matrica!$H$3),Matrica!$H$9,IF(AND(AA89=Matrica!$A$10,AB89=Matrica!$B$3),Matrica!$B$10,IF(AND(AA89=Matrica!$A$10,AB89=Matrica!$E$3),Matrica!$E$10,IF(AND(AA89=Matrica!$A$10,AB89=Matrica!$H$3),Matrica!$H$10,IF(AND(AA89=Matrica!$A$11,AB89=Matrica!$B$3),Matrica!$B$11,IF(AND(AA89=Matrica!$A$11,AB89=Matrica!$E$3),Matrica!$E$11,IF(AND(AA89=Matrica!$A$11,AB89=Matrica!$H$3),Matrica!$H$11,IF(AND(AA89=Matrica!$A$12,AB89=Matrica!$B$3),Matrica!$B$12,IF(AND(AA89=Matrica!$A$12,AB89=Matrica!$E$3),Matrica!$E$12,IF(AND(AA89=Matrica!$A$12,AB89=Matrica!$H$3),Matrica!$H$12,IF(AND(AA89=Matrica!$A$13,AB89=Matrica!$B$3),Matrica!$B$13,IF(AND(AA89=Matrica!$A$13,AB89=Matrica!$E$3),Matrica!$E$13,IF(AND(AA89=Matrica!$A$13,AB89=Matrica!$H$3),Matrica!$H$13,IF(AND(AA89=Matrica!$A$14,AB89=Matrica!$B$3),Matrica!$B$14,IF(AND(AA89=Matrica!$A$14,AB89=Matrica!$E$3),Matrica!$E$14,IF(AND(AA89=Matrica!$A$14,AB89=Matrica!$H$3),Matrica!$H$14,IF(AND(AA89=Matrica!$A$15,AB89=Matrica!$B$3),Matrica!$B$15,IF(AND(AA89=Matrica!$A$15,AB89=Matrica!$E$3),Matrica!$E$15,IF(AND(AA89=Matrica!$A$15,AB89=Matrica!$H$3),Matrica!$H$15,IF(AND(AA89=Matrica!$A$16,AB89=Matrica!$B$3),Matrica!$B$16,IF(AND(AA89=Matrica!$A$16,AB89=Matrica!$E$3),Matrica!$E$16,IF(AND(AA89=Matrica!$A$16,AB89=Matrica!$H$3),Matrica!$H$16,"")))))))))))))))))))))))))))))))))))))))</f>
        <v>3.84</v>
      </c>
      <c r="Z89" s="36">
        <f>IF(AND(AA89=Matrica!$A$4,AB89=Matrica!$B$3),Matrica!$D$4,IF(AND(AA89=Matrica!$A$4,AB89=Matrica!$E$3),Matrica!$G$4,IF(AND(AA89=Matrica!$A$4,AB89=Matrica!$H$3),Matrica!$J$4,IF(AND(AA89=Matrica!$A$5,AB89=Matrica!$B$3),Matrica!$D$5,IF(AND(AA89=Matrica!$A$5,AB89=Matrica!$E$3),Matrica!$G$5,IF(AND(AA89=Matrica!$A$5,AB89=Matrica!$H$3),Matrica!$J$5,IF(AND(AA89=Matrica!$A$6,AB89=Matrica!$B$3),Matrica!$D$6,IF(AND(AA89=Matrica!$A$6,AB89=Matrica!$E$3),Matrica!$G$6,IF(AND(AA89=Matrica!$A$6,AB89=Matrica!$H$3),Matrica!$J$6,IF(AND(AA89=Matrica!$A$7,AB89=Matrica!$B$3),Matrica!$D$7,IF(AND(AA89=Matrica!$A$7,AB89=Matrica!$E$3),Matrica!$G$7,IF(AND(AA89=Matrica!$A$7,AB89=Matrica!$H$3),Matrica!$J$7,IF(AND(AA89=Matrica!$A$8,AB89=Matrica!$B$3),Matrica!$D$8,IF(AND(AA89=Matrica!$A$8,AB89=Matrica!$E$3),Matrica!$G$8,IF(AND(AA89=Matrica!$A$8,AB89=Matrica!$H$3),Matrica!$J$8,IF(AND(AA89=Matrica!$A$9,AB89=Matrica!$B$3),Matrica!$D$9,IF(AND(AA89=Matrica!$A$9,AB89=Matrica!$E$3),Matrica!$G$9,IF(AND(AA89=Matrica!$A$9,AB89=Matrica!$H$3),Matrica!$J$9,IF(AND(AA89=Matrica!$A$10,AB89=Matrica!$B$3),Matrica!$D$10,IF(AND(AA89=Matrica!$A$10,AB89=Matrica!$E$3),Matrica!$G$10,IF(AND(AA89=Matrica!$A$10,AB89=Matrica!$H$3),Matrica!$J$10,IF(AND(AA89=Matrica!$A$11,AB89=Matrica!$B$3),Matrica!$D$11,IF(AND(AA89=Matrica!$A$11,AB89=Matrica!$E$3),Matrica!$G$11,IF(AND(AA89=Matrica!$A$11,AB89=Matrica!$H$3),Matrica!$J$11,IF(AND(AA89=Matrica!$A$12,AB89=Matrica!$B$3),Matrica!$D$12,IF(AND(AA89=Matrica!$A$12,AB89=Matrica!$E$3),Matrica!$G$12,IF(AND(AA89=Matrica!$A$12,AB89=Matrica!$H$3),Matrica!$J$12,IF(AND(AA89=Matrica!$A$13,AB89=Matrica!$B$3),Matrica!$D$13,IF(AND(AA89=Matrica!$A$13,AB89=Matrica!$E$3),Matrica!$G$13,IF(AND(AA89=Matrica!$A$13,AB89=Matrica!$H$3),Matrica!$J$13,IF(AND(AA89=Matrica!$A$14,AB89=Matrica!$B$3),Matrica!$D$14,IF(AND(AA89=Matrica!$A$14,AB89=Matrica!$E$3),Matrica!$G$14,IF(AND(AA89=Matrica!$A$14,AB89=Matrica!$H$3),Matrica!$J$14,IF(AND(AA89=Matrica!$A$15,AB89=Matrica!$B$3),Matrica!$D$15,IF(AND(AA89=Matrica!$A$15,AB89=Matrica!$E$3),Matrica!$G$15,IF(AND(AA89=Matrica!$A$15,AB89=Matrica!$H$3),Matrica!$J$15,IF(AND(AA89=Matrica!$A$16,AB89=Matrica!$B$3),Matrica!$D$16,IF(AND(AA89=Matrica!$A$16,AB89=Matrica!$E$3),Matrica!$G$16,IF(AND(AA89=Matrica!$A$16,AB89=Matrica!$H$3),Matrica!$J$16,"")))))))))))))))))))))))))))))))))))))))</f>
        <v>3.96</v>
      </c>
      <c r="AA89" s="171" t="s">
        <v>9</v>
      </c>
      <c r="AB89" s="171">
        <v>3</v>
      </c>
      <c r="AC89" s="172">
        <v>3.96</v>
      </c>
      <c r="AD89" s="173" t="str">
        <f t="shared" si="36"/>
        <v>RAST</v>
      </c>
      <c r="AE89" s="173">
        <f t="shared" si="28"/>
        <v>13.793103448275861</v>
      </c>
      <c r="AF89" s="173">
        <f t="shared" si="29"/>
        <v>0.13793103448275862</v>
      </c>
      <c r="AG89" s="174"/>
      <c r="AH89" s="136"/>
      <c r="AI89" s="175">
        <f t="shared" si="31"/>
        <v>56600.200799999999</v>
      </c>
      <c r="AJ89" s="175">
        <f t="shared" si="32"/>
        <v>13.79309063671954</v>
      </c>
      <c r="AK89" s="176" t="s">
        <v>8</v>
      </c>
      <c r="AL89" s="176">
        <v>1</v>
      </c>
      <c r="AM89" s="176">
        <v>3.86</v>
      </c>
      <c r="AN89" s="177">
        <f t="shared" si="37"/>
        <v>55170.902799999996</v>
      </c>
      <c r="AO89" s="177">
        <f t="shared" si="30"/>
        <v>10.919527741852875</v>
      </c>
      <c r="AP89" s="175">
        <f t="shared" si="33"/>
        <v>0</v>
      </c>
      <c r="AQ89" s="177">
        <f t="shared" si="34"/>
        <v>0</v>
      </c>
      <c r="AR89" s="178">
        <f t="shared" si="35"/>
        <v>0</v>
      </c>
    </row>
    <row r="90" spans="3:44" ht="80.099999999999994" customHeight="1">
      <c r="C90" s="44" t="s">
        <v>72</v>
      </c>
      <c r="D90" s="143" t="s">
        <v>73</v>
      </c>
      <c r="E90" s="167" t="s">
        <v>10</v>
      </c>
      <c r="F90" s="41" t="s">
        <v>137</v>
      </c>
      <c r="G90" s="36">
        <v>0.04</v>
      </c>
      <c r="H90" s="36"/>
      <c r="I90" s="36"/>
      <c r="J90" s="36">
        <v>17.32</v>
      </c>
      <c r="K90" s="36">
        <v>17.32</v>
      </c>
      <c r="L90" s="40">
        <f t="shared" si="42"/>
        <v>18.012799999999999</v>
      </c>
      <c r="M90" s="40">
        <f>K90+(G90*K90)+(H90*K90)+(I90*K90)</f>
        <v>18.012799999999999</v>
      </c>
      <c r="N90" s="39">
        <v>2871.8</v>
      </c>
      <c r="O90" s="39">
        <f t="shared" si="38"/>
        <v>51729.159039999999</v>
      </c>
      <c r="P90" s="39">
        <f t="shared" si="39"/>
        <v>51729.159039999999</v>
      </c>
      <c r="Q90" s="39">
        <f t="shared" si="40"/>
        <v>18.360927481498571</v>
      </c>
      <c r="R90" s="39">
        <f t="shared" si="41"/>
        <v>18.360927481498571</v>
      </c>
      <c r="S90" s="39">
        <v>3.62</v>
      </c>
      <c r="T90" s="36" t="s">
        <v>9</v>
      </c>
      <c r="U90" s="36" t="s">
        <v>291</v>
      </c>
      <c r="V90" s="39">
        <v>3.62</v>
      </c>
      <c r="W90" s="36" t="s">
        <v>9</v>
      </c>
      <c r="X90" s="36" t="s">
        <v>291</v>
      </c>
      <c r="Y90" s="36">
        <f>IF(AND(AA90=Matrica!$A$4,AB90=Matrica!$B$3),Matrica!$B$4,IF(AND(AA90=Matrica!$A$4,AB90=Matrica!$E$3),Matrica!$E$4,IF(AND(AA90=Matrica!$A$4,AB90=Matrica!$H$3),Matrica!$H$4,IF(AND(AA90=Matrica!$A$5,AB90=Matrica!$B$3),Matrica!$B$5,IF(AND(AA90=Matrica!$A$5,AB90=Matrica!$E$3),Matrica!$E$5,IF(AND(AA90=Matrica!$A$5,AB90=Matrica!$H$3),Matrica!$H$5,IF(AND(AA90=Matrica!$A$6,AB90=Matrica!$B$3),Matrica!$B$6,IF(AND(AA90=Matrica!$A$6,AB90=Matrica!$E$3),Matrica!$E$6,IF(AND(AA90=Matrica!$A$6,AB90=Matrica!$H$3),Matrica!$H$6,IF(AND(AA90=Matrica!$A$7,AB90=Matrica!$B$3),Matrica!$B$7,IF(AND(AA90=Matrica!$A$7,AB90=Matrica!$E$3),Matrica!$E$7,IF(AND(AA90=Matrica!$A$7,AB90=Matrica!$H$3),Matrica!$H$7,IF(AND(AA90=Matrica!$A$8,AB90=Matrica!$B$3),Matrica!$B$8,IF(AND(AA90=Matrica!$A$8,AB90=Matrica!$E$3),Matrica!$E$8,IF(AND(AA90=Matrica!$A$8,AB90=Matrica!$H$3),Matrica!$H$8,IF(AND(AA90=Matrica!$A$9,AB90=Matrica!$B$3),Matrica!$B$9,IF(AND(AA90=Matrica!$A$9,AB90=Matrica!$E$3),Matrica!$E$9,IF(AND(AA90=Matrica!$A$9,AB90=Matrica!$H$3),Matrica!$H$9,IF(AND(AA90=Matrica!$A$10,AB90=Matrica!$B$3),Matrica!$B$10,IF(AND(AA90=Matrica!$A$10,AB90=Matrica!$E$3),Matrica!$E$10,IF(AND(AA90=Matrica!$A$10,AB90=Matrica!$H$3),Matrica!$H$10,IF(AND(AA90=Matrica!$A$11,AB90=Matrica!$B$3),Matrica!$B$11,IF(AND(AA90=Matrica!$A$11,AB90=Matrica!$E$3),Matrica!$E$11,IF(AND(AA90=Matrica!$A$11,AB90=Matrica!$H$3),Matrica!$H$11,IF(AND(AA90=Matrica!$A$12,AB90=Matrica!$B$3),Matrica!$B$12,IF(AND(AA90=Matrica!$A$12,AB90=Matrica!$E$3),Matrica!$E$12,IF(AND(AA90=Matrica!$A$12,AB90=Matrica!$H$3),Matrica!$H$12,IF(AND(AA90=Matrica!$A$13,AB90=Matrica!$B$3),Matrica!$B$13,IF(AND(AA90=Matrica!$A$13,AB90=Matrica!$E$3),Matrica!$E$13,IF(AND(AA90=Matrica!$A$13,AB90=Matrica!$H$3),Matrica!$H$13,IF(AND(AA90=Matrica!$A$14,AB90=Matrica!$B$3),Matrica!$B$14,IF(AND(AA90=Matrica!$A$14,AB90=Matrica!$E$3),Matrica!$E$14,IF(AND(AA90=Matrica!$A$14,AB90=Matrica!$H$3),Matrica!$H$14,IF(AND(AA90=Matrica!$A$15,AB90=Matrica!$B$3),Matrica!$B$15,IF(AND(AA90=Matrica!$A$15,AB90=Matrica!$E$3),Matrica!$E$15,IF(AND(AA90=Matrica!$A$15,AB90=Matrica!$H$3),Matrica!$H$15,IF(AND(AA90=Matrica!$A$16,AB90=Matrica!$B$3),Matrica!$B$16,IF(AND(AA90=Matrica!$A$16,AB90=Matrica!$E$3),Matrica!$E$16,IF(AND(AA90=Matrica!$A$16,AB90=Matrica!$H$3),Matrica!$H$16,"")))))))))))))))))))))))))))))))))))))))</f>
        <v>3.86</v>
      </c>
      <c r="Z90" s="36">
        <f>IF(AND(AA90=Matrica!$A$4,AB90=Matrica!$B$3),Matrica!$D$4,IF(AND(AA90=Matrica!$A$4,AB90=Matrica!$E$3),Matrica!$G$4,IF(AND(AA90=Matrica!$A$4,AB90=Matrica!$H$3),Matrica!$J$4,IF(AND(AA90=Matrica!$A$5,AB90=Matrica!$B$3),Matrica!$D$5,IF(AND(AA90=Matrica!$A$5,AB90=Matrica!$E$3),Matrica!$G$5,IF(AND(AA90=Matrica!$A$5,AB90=Matrica!$H$3),Matrica!$J$5,IF(AND(AA90=Matrica!$A$6,AB90=Matrica!$B$3),Matrica!$D$6,IF(AND(AA90=Matrica!$A$6,AB90=Matrica!$E$3),Matrica!$G$6,IF(AND(AA90=Matrica!$A$6,AB90=Matrica!$H$3),Matrica!$J$6,IF(AND(AA90=Matrica!$A$7,AB90=Matrica!$B$3),Matrica!$D$7,IF(AND(AA90=Matrica!$A$7,AB90=Matrica!$E$3),Matrica!$G$7,IF(AND(AA90=Matrica!$A$7,AB90=Matrica!$H$3),Matrica!$J$7,IF(AND(AA90=Matrica!$A$8,AB90=Matrica!$B$3),Matrica!$D$8,IF(AND(AA90=Matrica!$A$8,AB90=Matrica!$E$3),Matrica!$G$8,IF(AND(AA90=Matrica!$A$8,AB90=Matrica!$H$3),Matrica!$J$8,IF(AND(AA90=Matrica!$A$9,AB90=Matrica!$B$3),Matrica!$D$9,IF(AND(AA90=Matrica!$A$9,AB90=Matrica!$E$3),Matrica!$G$9,IF(AND(AA90=Matrica!$A$9,AB90=Matrica!$H$3),Matrica!$J$9,IF(AND(AA90=Matrica!$A$10,AB90=Matrica!$B$3),Matrica!$D$10,IF(AND(AA90=Matrica!$A$10,AB90=Matrica!$E$3),Matrica!$G$10,IF(AND(AA90=Matrica!$A$10,AB90=Matrica!$H$3),Matrica!$J$10,IF(AND(AA90=Matrica!$A$11,AB90=Matrica!$B$3),Matrica!$D$11,IF(AND(AA90=Matrica!$A$11,AB90=Matrica!$E$3),Matrica!$G$11,IF(AND(AA90=Matrica!$A$11,AB90=Matrica!$H$3),Matrica!$J$11,IF(AND(AA90=Matrica!$A$12,AB90=Matrica!$B$3),Matrica!$D$12,IF(AND(AA90=Matrica!$A$12,AB90=Matrica!$E$3),Matrica!$G$12,IF(AND(AA90=Matrica!$A$12,AB90=Matrica!$H$3),Matrica!$J$12,IF(AND(AA90=Matrica!$A$13,AB90=Matrica!$B$3),Matrica!$D$13,IF(AND(AA90=Matrica!$A$13,AB90=Matrica!$E$3),Matrica!$G$13,IF(AND(AA90=Matrica!$A$13,AB90=Matrica!$H$3),Matrica!$J$13,IF(AND(AA90=Matrica!$A$14,AB90=Matrica!$B$3),Matrica!$D$14,IF(AND(AA90=Matrica!$A$14,AB90=Matrica!$E$3),Matrica!$G$14,IF(AND(AA90=Matrica!$A$14,AB90=Matrica!$H$3),Matrica!$J$14,IF(AND(AA90=Matrica!$A$15,AB90=Matrica!$B$3),Matrica!$D$15,IF(AND(AA90=Matrica!$A$15,AB90=Matrica!$E$3),Matrica!$G$15,IF(AND(AA90=Matrica!$A$15,AB90=Matrica!$H$3),Matrica!$J$15,IF(AND(AA90=Matrica!$A$16,AB90=Matrica!$B$3),Matrica!$D$16,IF(AND(AA90=Matrica!$A$16,AB90=Matrica!$E$3),Matrica!$G$16,IF(AND(AA90=Matrica!$A$16,AB90=Matrica!$H$3),Matrica!$J$16,"")))))))))))))))))))))))))))))))))))))))</f>
        <v>4.12</v>
      </c>
      <c r="AA90" s="171" t="s">
        <v>8</v>
      </c>
      <c r="AB90" s="171">
        <v>1</v>
      </c>
      <c r="AC90" s="172">
        <v>4.12</v>
      </c>
      <c r="AD90" s="173" t="str">
        <f t="shared" si="36"/>
        <v>RAST</v>
      </c>
      <c r="AE90" s="173">
        <f t="shared" si="28"/>
        <v>13.812154696132598</v>
      </c>
      <c r="AF90" s="173">
        <f t="shared" si="29"/>
        <v>0.13812154696132597</v>
      </c>
      <c r="AG90" s="174"/>
      <c r="AH90" s="136"/>
      <c r="AI90" s="175">
        <f t="shared" si="31"/>
        <v>58887.077599999997</v>
      </c>
      <c r="AJ90" s="175">
        <f t="shared" si="32"/>
        <v>13.83729929664057</v>
      </c>
      <c r="AK90" s="176" t="s">
        <v>8</v>
      </c>
      <c r="AL90" s="176">
        <v>2</v>
      </c>
      <c r="AM90" s="176">
        <v>4.13</v>
      </c>
      <c r="AN90" s="177">
        <f t="shared" si="37"/>
        <v>59030.007399999995</v>
      </c>
      <c r="AO90" s="177">
        <f t="shared" si="30"/>
        <v>14.113603421146959</v>
      </c>
      <c r="AP90" s="175">
        <f t="shared" si="33"/>
        <v>0</v>
      </c>
      <c r="AQ90" s="177">
        <f t="shared" si="34"/>
        <v>0</v>
      </c>
      <c r="AR90" s="178">
        <f t="shared" si="35"/>
        <v>0</v>
      </c>
    </row>
    <row r="91" spans="3:44" ht="80.099999999999994" customHeight="1">
      <c r="C91" s="45" t="s">
        <v>230</v>
      </c>
      <c r="D91" s="143" t="s">
        <v>48</v>
      </c>
      <c r="E91" s="167" t="s">
        <v>10</v>
      </c>
      <c r="F91" s="41" t="s">
        <v>137</v>
      </c>
      <c r="G91" s="36">
        <v>0.04</v>
      </c>
      <c r="H91" s="36">
        <v>0.03</v>
      </c>
      <c r="I91" s="36"/>
      <c r="J91" s="36">
        <v>17.32</v>
      </c>
      <c r="K91" s="36">
        <v>17.32</v>
      </c>
      <c r="L91" s="40">
        <f t="shared" si="42"/>
        <v>18.532399999999999</v>
      </c>
      <c r="M91" s="40">
        <f>K91+(G91*K91)+(H91*K91)</f>
        <v>18.532399999999999</v>
      </c>
      <c r="N91" s="39">
        <v>2871.8</v>
      </c>
      <c r="O91" s="39">
        <f t="shared" si="38"/>
        <v>53221.346320000004</v>
      </c>
      <c r="P91" s="39">
        <f t="shared" si="39"/>
        <v>53221.346320000004</v>
      </c>
      <c r="Q91" s="39">
        <f t="shared" si="40"/>
        <v>18.890569620387954</v>
      </c>
      <c r="R91" s="39">
        <f t="shared" si="41"/>
        <v>18.890569620387954</v>
      </c>
      <c r="S91" s="39">
        <v>3.72</v>
      </c>
      <c r="T91" s="36" t="s">
        <v>9</v>
      </c>
      <c r="U91" s="36" t="s">
        <v>291</v>
      </c>
      <c r="V91" s="39">
        <v>3.72</v>
      </c>
      <c r="W91" s="36" t="s">
        <v>9</v>
      </c>
      <c r="X91" s="36" t="s">
        <v>291</v>
      </c>
      <c r="Y91" s="36">
        <f>IF(AND(AA91=Matrica!$A$4,AB91=Matrica!$B$3),Matrica!$B$4,IF(AND(AA91=Matrica!$A$4,AB91=Matrica!$E$3),Matrica!$E$4,IF(AND(AA91=Matrica!$A$4,AB91=Matrica!$H$3),Matrica!$H$4,IF(AND(AA91=Matrica!$A$5,AB91=Matrica!$B$3),Matrica!$B$5,IF(AND(AA91=Matrica!$A$5,AB91=Matrica!$E$3),Matrica!$E$5,IF(AND(AA91=Matrica!$A$5,AB91=Matrica!$H$3),Matrica!$H$5,IF(AND(AA91=Matrica!$A$6,AB91=Matrica!$B$3),Matrica!$B$6,IF(AND(AA91=Matrica!$A$6,AB91=Matrica!$E$3),Matrica!$E$6,IF(AND(AA91=Matrica!$A$6,AB91=Matrica!$H$3),Matrica!$H$6,IF(AND(AA91=Matrica!$A$7,AB91=Matrica!$B$3),Matrica!$B$7,IF(AND(AA91=Matrica!$A$7,AB91=Matrica!$E$3),Matrica!$E$7,IF(AND(AA91=Matrica!$A$7,AB91=Matrica!$H$3),Matrica!$H$7,IF(AND(AA91=Matrica!$A$8,AB91=Matrica!$B$3),Matrica!$B$8,IF(AND(AA91=Matrica!$A$8,AB91=Matrica!$E$3),Matrica!$E$8,IF(AND(AA91=Matrica!$A$8,AB91=Matrica!$H$3),Matrica!$H$8,IF(AND(AA91=Matrica!$A$9,AB91=Matrica!$B$3),Matrica!$B$9,IF(AND(AA91=Matrica!$A$9,AB91=Matrica!$E$3),Matrica!$E$9,IF(AND(AA91=Matrica!$A$9,AB91=Matrica!$H$3),Matrica!$H$9,IF(AND(AA91=Matrica!$A$10,AB91=Matrica!$B$3),Matrica!$B$10,IF(AND(AA91=Matrica!$A$10,AB91=Matrica!$E$3),Matrica!$E$10,IF(AND(AA91=Matrica!$A$10,AB91=Matrica!$H$3),Matrica!$H$10,IF(AND(AA91=Matrica!$A$11,AB91=Matrica!$B$3),Matrica!$B$11,IF(AND(AA91=Matrica!$A$11,AB91=Matrica!$E$3),Matrica!$E$11,IF(AND(AA91=Matrica!$A$11,AB91=Matrica!$H$3),Matrica!$H$11,IF(AND(AA91=Matrica!$A$12,AB91=Matrica!$B$3),Matrica!$B$12,IF(AND(AA91=Matrica!$A$12,AB91=Matrica!$E$3),Matrica!$E$12,IF(AND(AA91=Matrica!$A$12,AB91=Matrica!$H$3),Matrica!$H$12,IF(AND(AA91=Matrica!$A$13,AB91=Matrica!$B$3),Matrica!$B$13,IF(AND(AA91=Matrica!$A$13,AB91=Matrica!$E$3),Matrica!$E$13,IF(AND(AA91=Matrica!$A$13,AB91=Matrica!$H$3),Matrica!$H$13,IF(AND(AA91=Matrica!$A$14,AB91=Matrica!$B$3),Matrica!$B$14,IF(AND(AA91=Matrica!$A$14,AB91=Matrica!$E$3),Matrica!$E$14,IF(AND(AA91=Matrica!$A$14,AB91=Matrica!$H$3),Matrica!$H$14,IF(AND(AA91=Matrica!$A$15,AB91=Matrica!$B$3),Matrica!$B$15,IF(AND(AA91=Matrica!$A$15,AB91=Matrica!$E$3),Matrica!$E$15,IF(AND(AA91=Matrica!$A$15,AB91=Matrica!$H$3),Matrica!$H$15,IF(AND(AA91=Matrica!$A$16,AB91=Matrica!$B$3),Matrica!$B$16,IF(AND(AA91=Matrica!$A$16,AB91=Matrica!$E$3),Matrica!$E$16,IF(AND(AA91=Matrica!$A$16,AB91=Matrica!$H$3),Matrica!$H$16,"")))))))))))))))))))))))))))))))))))))))</f>
        <v>3.86</v>
      </c>
      <c r="Z91" s="36">
        <f>IF(AND(AA91=Matrica!$A$4,AB91=Matrica!$B$3),Matrica!$D$4,IF(AND(AA91=Matrica!$A$4,AB91=Matrica!$E$3),Matrica!$G$4,IF(AND(AA91=Matrica!$A$4,AB91=Matrica!$H$3),Matrica!$J$4,IF(AND(AA91=Matrica!$A$5,AB91=Matrica!$B$3),Matrica!$D$5,IF(AND(AA91=Matrica!$A$5,AB91=Matrica!$E$3),Matrica!$G$5,IF(AND(AA91=Matrica!$A$5,AB91=Matrica!$H$3),Matrica!$J$5,IF(AND(AA91=Matrica!$A$6,AB91=Matrica!$B$3),Matrica!$D$6,IF(AND(AA91=Matrica!$A$6,AB91=Matrica!$E$3),Matrica!$G$6,IF(AND(AA91=Matrica!$A$6,AB91=Matrica!$H$3),Matrica!$J$6,IF(AND(AA91=Matrica!$A$7,AB91=Matrica!$B$3),Matrica!$D$7,IF(AND(AA91=Matrica!$A$7,AB91=Matrica!$E$3),Matrica!$G$7,IF(AND(AA91=Matrica!$A$7,AB91=Matrica!$H$3),Matrica!$J$7,IF(AND(AA91=Matrica!$A$8,AB91=Matrica!$B$3),Matrica!$D$8,IF(AND(AA91=Matrica!$A$8,AB91=Matrica!$E$3),Matrica!$G$8,IF(AND(AA91=Matrica!$A$8,AB91=Matrica!$H$3),Matrica!$J$8,IF(AND(AA91=Matrica!$A$9,AB91=Matrica!$B$3),Matrica!$D$9,IF(AND(AA91=Matrica!$A$9,AB91=Matrica!$E$3),Matrica!$G$9,IF(AND(AA91=Matrica!$A$9,AB91=Matrica!$H$3),Matrica!$J$9,IF(AND(AA91=Matrica!$A$10,AB91=Matrica!$B$3),Matrica!$D$10,IF(AND(AA91=Matrica!$A$10,AB91=Matrica!$E$3),Matrica!$G$10,IF(AND(AA91=Matrica!$A$10,AB91=Matrica!$H$3),Matrica!$J$10,IF(AND(AA91=Matrica!$A$11,AB91=Matrica!$B$3),Matrica!$D$11,IF(AND(AA91=Matrica!$A$11,AB91=Matrica!$E$3),Matrica!$G$11,IF(AND(AA91=Matrica!$A$11,AB91=Matrica!$H$3),Matrica!$J$11,IF(AND(AA91=Matrica!$A$12,AB91=Matrica!$B$3),Matrica!$D$12,IF(AND(AA91=Matrica!$A$12,AB91=Matrica!$E$3),Matrica!$G$12,IF(AND(AA91=Matrica!$A$12,AB91=Matrica!$H$3),Matrica!$J$12,IF(AND(AA91=Matrica!$A$13,AB91=Matrica!$B$3),Matrica!$D$13,IF(AND(AA91=Matrica!$A$13,AB91=Matrica!$E$3),Matrica!$G$13,IF(AND(AA91=Matrica!$A$13,AB91=Matrica!$H$3),Matrica!$J$13,IF(AND(AA91=Matrica!$A$14,AB91=Matrica!$B$3),Matrica!$D$14,IF(AND(AA91=Matrica!$A$14,AB91=Matrica!$E$3),Matrica!$G$14,IF(AND(AA91=Matrica!$A$14,AB91=Matrica!$H$3),Matrica!$J$14,IF(AND(AA91=Matrica!$A$15,AB91=Matrica!$B$3),Matrica!$D$15,IF(AND(AA91=Matrica!$A$15,AB91=Matrica!$E$3),Matrica!$G$15,IF(AND(AA91=Matrica!$A$15,AB91=Matrica!$H$3),Matrica!$J$15,IF(AND(AA91=Matrica!$A$16,AB91=Matrica!$B$3),Matrica!$D$16,IF(AND(AA91=Matrica!$A$16,AB91=Matrica!$E$3),Matrica!$G$16,IF(AND(AA91=Matrica!$A$16,AB91=Matrica!$H$3),Matrica!$J$16,"")))))))))))))))))))))))))))))))))))))))</f>
        <v>4.12</v>
      </c>
      <c r="AA91" s="171" t="s">
        <v>8</v>
      </c>
      <c r="AB91" s="171">
        <v>1</v>
      </c>
      <c r="AC91" s="172">
        <v>4.05</v>
      </c>
      <c r="AD91" s="173" t="str">
        <f t="shared" si="36"/>
        <v>RAST</v>
      </c>
      <c r="AE91" s="173">
        <f t="shared" si="28"/>
        <v>8.8709677419354733</v>
      </c>
      <c r="AF91" s="173">
        <f t="shared" si="29"/>
        <v>8.8709677419354732E-2</v>
      </c>
      <c r="AG91" s="174">
        <v>1592.08</v>
      </c>
      <c r="AH91" s="136"/>
      <c r="AI91" s="175">
        <f t="shared" si="31"/>
        <v>57886.568999999996</v>
      </c>
      <c r="AJ91" s="175">
        <f t="shared" si="32"/>
        <v>8.7656983571023481</v>
      </c>
      <c r="AK91" s="176" t="s">
        <v>8</v>
      </c>
      <c r="AL91" s="176">
        <v>2</v>
      </c>
      <c r="AM91" s="176">
        <v>4.13</v>
      </c>
      <c r="AN91" s="177">
        <f t="shared" si="37"/>
        <v>59030.007399999995</v>
      </c>
      <c r="AO91" s="177">
        <f t="shared" si="30"/>
        <v>10.914156596254987</v>
      </c>
      <c r="AP91" s="175">
        <f t="shared" si="33"/>
        <v>92160048.773519993</v>
      </c>
      <c r="AQ91" s="177">
        <f t="shared" si="34"/>
        <v>93980494.181391984</v>
      </c>
      <c r="AR91" s="178">
        <f t="shared" si="35"/>
        <v>-1820445.4078719914</v>
      </c>
    </row>
    <row r="92" spans="3:44" ht="80.099999999999994" customHeight="1">
      <c r="C92" s="45" t="s">
        <v>231</v>
      </c>
      <c r="D92" s="143" t="s">
        <v>48</v>
      </c>
      <c r="E92" s="167" t="s">
        <v>11</v>
      </c>
      <c r="F92" s="41" t="s">
        <v>137</v>
      </c>
      <c r="G92" s="36">
        <v>0.04</v>
      </c>
      <c r="H92" s="36">
        <v>0.03</v>
      </c>
      <c r="I92" s="36"/>
      <c r="J92" s="36">
        <v>14.88</v>
      </c>
      <c r="K92" s="36">
        <v>14.88</v>
      </c>
      <c r="L92" s="40">
        <f t="shared" si="42"/>
        <v>15.921600000000002</v>
      </c>
      <c r="M92" s="40">
        <f>K92+(G92*K92)+(H92*K92)</f>
        <v>15.921600000000002</v>
      </c>
      <c r="N92" s="39">
        <v>2871.8</v>
      </c>
      <c r="O92" s="39">
        <f t="shared" si="38"/>
        <v>45723.650880000008</v>
      </c>
      <c r="P92" s="39">
        <f t="shared" si="39"/>
        <v>45723.650880000008</v>
      </c>
      <c r="Q92" s="39">
        <f t="shared" si="40"/>
        <v>16.229311544536536</v>
      </c>
      <c r="R92" s="39">
        <f t="shared" si="41"/>
        <v>16.229311544536536</v>
      </c>
      <c r="S92" s="39">
        <v>3.2</v>
      </c>
      <c r="T92" s="36" t="s">
        <v>10</v>
      </c>
      <c r="U92" s="36" t="s">
        <v>291</v>
      </c>
      <c r="V92" s="39">
        <v>3.2</v>
      </c>
      <c r="W92" s="36" t="s">
        <v>10</v>
      </c>
      <c r="X92" s="36" t="s">
        <v>291</v>
      </c>
      <c r="Y92" s="36">
        <f>IF(AND(AA92=Matrica!$A$4,AB92=Matrica!$B$3),Matrica!$B$4,IF(AND(AA92=Matrica!$A$4,AB92=Matrica!$E$3),Matrica!$E$4,IF(AND(AA92=Matrica!$A$4,AB92=Matrica!$H$3),Matrica!$H$4,IF(AND(AA92=Matrica!$A$5,AB92=Matrica!$B$3),Matrica!$B$5,IF(AND(AA92=Matrica!$A$5,AB92=Matrica!$E$3),Matrica!$E$5,IF(AND(AA92=Matrica!$A$5,AB92=Matrica!$H$3),Matrica!$H$5,IF(AND(AA92=Matrica!$A$6,AB92=Matrica!$B$3),Matrica!$B$6,IF(AND(AA92=Matrica!$A$6,AB92=Matrica!$E$3),Matrica!$E$6,IF(AND(AA92=Matrica!$A$6,AB92=Matrica!$H$3),Matrica!$H$6,IF(AND(AA92=Matrica!$A$7,AB92=Matrica!$B$3),Matrica!$B$7,IF(AND(AA92=Matrica!$A$7,AB92=Matrica!$E$3),Matrica!$E$7,IF(AND(AA92=Matrica!$A$7,AB92=Matrica!$H$3),Matrica!$H$7,IF(AND(AA92=Matrica!$A$8,AB92=Matrica!$B$3),Matrica!$B$8,IF(AND(AA92=Matrica!$A$8,AB92=Matrica!$E$3),Matrica!$E$8,IF(AND(AA92=Matrica!$A$8,AB92=Matrica!$H$3),Matrica!$H$8,IF(AND(AA92=Matrica!$A$9,AB92=Matrica!$B$3),Matrica!$B$9,IF(AND(AA92=Matrica!$A$9,AB92=Matrica!$E$3),Matrica!$E$9,IF(AND(AA92=Matrica!$A$9,AB92=Matrica!$H$3),Matrica!$H$9,IF(AND(AA92=Matrica!$A$10,AB92=Matrica!$B$3),Matrica!$B$10,IF(AND(AA92=Matrica!$A$10,AB92=Matrica!$E$3),Matrica!$E$10,IF(AND(AA92=Matrica!$A$10,AB92=Matrica!$H$3),Matrica!$H$10,IF(AND(AA92=Matrica!$A$11,AB92=Matrica!$B$3),Matrica!$B$11,IF(AND(AA92=Matrica!$A$11,AB92=Matrica!$E$3),Matrica!$E$11,IF(AND(AA92=Matrica!$A$11,AB92=Matrica!$H$3),Matrica!$H$11,IF(AND(AA92=Matrica!$A$12,AB92=Matrica!$B$3),Matrica!$B$12,IF(AND(AA92=Matrica!$A$12,AB92=Matrica!$E$3),Matrica!$E$12,IF(AND(AA92=Matrica!$A$12,AB92=Matrica!$H$3),Matrica!$H$12,IF(AND(AA92=Matrica!$A$13,AB92=Matrica!$B$3),Matrica!$B$13,IF(AND(AA92=Matrica!$A$13,AB92=Matrica!$E$3),Matrica!$E$13,IF(AND(AA92=Matrica!$A$13,AB92=Matrica!$H$3),Matrica!$H$13,IF(AND(AA92=Matrica!$A$14,AB92=Matrica!$B$3),Matrica!$B$14,IF(AND(AA92=Matrica!$A$14,AB92=Matrica!$E$3),Matrica!$E$14,IF(AND(AA92=Matrica!$A$14,AB92=Matrica!$H$3),Matrica!$H$14,IF(AND(AA92=Matrica!$A$15,AB92=Matrica!$B$3),Matrica!$B$15,IF(AND(AA92=Matrica!$A$15,AB92=Matrica!$E$3),Matrica!$E$15,IF(AND(AA92=Matrica!$A$15,AB92=Matrica!$H$3),Matrica!$H$15,IF(AND(AA92=Matrica!$A$16,AB92=Matrica!$B$3),Matrica!$B$16,IF(AND(AA92=Matrica!$A$16,AB92=Matrica!$E$3),Matrica!$E$16,IF(AND(AA92=Matrica!$A$16,AB92=Matrica!$H$3),Matrica!$H$16,"")))))))))))))))))))))))))))))))))))))))</f>
        <v>3.34</v>
      </c>
      <c r="Z92" s="36">
        <f>IF(AND(AA92=Matrica!$A$4,AB92=Matrica!$B$3),Matrica!$D$4,IF(AND(AA92=Matrica!$A$4,AB92=Matrica!$E$3),Matrica!$G$4,IF(AND(AA92=Matrica!$A$4,AB92=Matrica!$H$3),Matrica!$J$4,IF(AND(AA92=Matrica!$A$5,AB92=Matrica!$B$3),Matrica!$D$5,IF(AND(AA92=Matrica!$A$5,AB92=Matrica!$E$3),Matrica!$G$5,IF(AND(AA92=Matrica!$A$5,AB92=Matrica!$H$3),Matrica!$J$5,IF(AND(AA92=Matrica!$A$6,AB92=Matrica!$B$3),Matrica!$D$6,IF(AND(AA92=Matrica!$A$6,AB92=Matrica!$E$3),Matrica!$G$6,IF(AND(AA92=Matrica!$A$6,AB92=Matrica!$H$3),Matrica!$J$6,IF(AND(AA92=Matrica!$A$7,AB92=Matrica!$B$3),Matrica!$D$7,IF(AND(AA92=Matrica!$A$7,AB92=Matrica!$E$3),Matrica!$G$7,IF(AND(AA92=Matrica!$A$7,AB92=Matrica!$H$3),Matrica!$J$7,IF(AND(AA92=Matrica!$A$8,AB92=Matrica!$B$3),Matrica!$D$8,IF(AND(AA92=Matrica!$A$8,AB92=Matrica!$E$3),Matrica!$G$8,IF(AND(AA92=Matrica!$A$8,AB92=Matrica!$H$3),Matrica!$J$8,IF(AND(AA92=Matrica!$A$9,AB92=Matrica!$B$3),Matrica!$D$9,IF(AND(AA92=Matrica!$A$9,AB92=Matrica!$E$3),Matrica!$G$9,IF(AND(AA92=Matrica!$A$9,AB92=Matrica!$H$3),Matrica!$J$9,IF(AND(AA92=Matrica!$A$10,AB92=Matrica!$B$3),Matrica!$D$10,IF(AND(AA92=Matrica!$A$10,AB92=Matrica!$E$3),Matrica!$G$10,IF(AND(AA92=Matrica!$A$10,AB92=Matrica!$H$3),Matrica!$J$10,IF(AND(AA92=Matrica!$A$11,AB92=Matrica!$B$3),Matrica!$D$11,IF(AND(AA92=Matrica!$A$11,AB92=Matrica!$E$3),Matrica!$G$11,IF(AND(AA92=Matrica!$A$11,AB92=Matrica!$H$3),Matrica!$J$11,IF(AND(AA92=Matrica!$A$12,AB92=Matrica!$B$3),Matrica!$D$12,IF(AND(AA92=Matrica!$A$12,AB92=Matrica!$E$3),Matrica!$G$12,IF(AND(AA92=Matrica!$A$12,AB92=Matrica!$H$3),Matrica!$J$12,IF(AND(AA92=Matrica!$A$13,AB92=Matrica!$B$3),Matrica!$D$13,IF(AND(AA92=Matrica!$A$13,AB92=Matrica!$E$3),Matrica!$G$13,IF(AND(AA92=Matrica!$A$13,AB92=Matrica!$H$3),Matrica!$J$13,IF(AND(AA92=Matrica!$A$14,AB92=Matrica!$B$3),Matrica!$D$14,IF(AND(AA92=Matrica!$A$14,AB92=Matrica!$E$3),Matrica!$G$14,IF(AND(AA92=Matrica!$A$14,AB92=Matrica!$H$3),Matrica!$J$14,IF(AND(AA92=Matrica!$A$15,AB92=Matrica!$B$3),Matrica!$D$15,IF(AND(AA92=Matrica!$A$15,AB92=Matrica!$E$3),Matrica!$G$15,IF(AND(AA92=Matrica!$A$15,AB92=Matrica!$H$3),Matrica!$J$15,IF(AND(AA92=Matrica!$A$16,AB92=Matrica!$B$3),Matrica!$D$16,IF(AND(AA92=Matrica!$A$16,AB92=Matrica!$E$3),Matrica!$G$16,IF(AND(AA92=Matrica!$A$16,AB92=Matrica!$H$3),Matrica!$J$16,"")))))))))))))))))))))))))))))))))))))))</f>
        <v>3.45</v>
      </c>
      <c r="AA92" s="171" t="s">
        <v>10</v>
      </c>
      <c r="AB92" s="171">
        <v>3</v>
      </c>
      <c r="AC92" s="172">
        <v>3.39</v>
      </c>
      <c r="AD92" s="173" t="str">
        <f t="shared" si="36"/>
        <v>RAST</v>
      </c>
      <c r="AE92" s="173">
        <f t="shared" si="28"/>
        <v>5.9374999999999982</v>
      </c>
      <c r="AF92" s="173">
        <f t="shared" si="29"/>
        <v>5.9374999999999983E-2</v>
      </c>
      <c r="AG92" s="174">
        <v>533.12</v>
      </c>
      <c r="AH92" s="181">
        <f>AC91/((P91-P92)/P92+1)</f>
        <v>3.4794457274826791</v>
      </c>
      <c r="AI92" s="175">
        <f t="shared" si="31"/>
        <v>48453.2022</v>
      </c>
      <c r="AJ92" s="175">
        <f t="shared" si="32"/>
        <v>5.9696705478825329</v>
      </c>
      <c r="AK92" s="176" t="s">
        <v>9</v>
      </c>
      <c r="AL92" s="176">
        <v>1</v>
      </c>
      <c r="AM92" s="176">
        <v>3.54</v>
      </c>
      <c r="AN92" s="177">
        <f t="shared" si="37"/>
        <v>50597.1492</v>
      </c>
      <c r="AO92" s="177">
        <f t="shared" si="30"/>
        <v>10.658594023452551</v>
      </c>
      <c r="AP92" s="175">
        <f t="shared" si="33"/>
        <v>25831371.156863999</v>
      </c>
      <c r="AQ92" s="177">
        <f t="shared" si="34"/>
        <v>26974352.181504</v>
      </c>
      <c r="AR92" s="178">
        <f t="shared" si="35"/>
        <v>-1142981.0246400014</v>
      </c>
    </row>
    <row r="93" spans="3:44" ht="80.099999999999994" customHeight="1">
      <c r="C93" s="45" t="s">
        <v>232</v>
      </c>
      <c r="D93" s="143" t="s">
        <v>48</v>
      </c>
      <c r="E93" s="167" t="s">
        <v>12</v>
      </c>
      <c r="F93" s="41" t="s">
        <v>137</v>
      </c>
      <c r="G93" s="36">
        <v>0.04</v>
      </c>
      <c r="H93" s="36">
        <v>0.03</v>
      </c>
      <c r="I93" s="36"/>
      <c r="J93" s="36">
        <v>13.65</v>
      </c>
      <c r="K93" s="36">
        <v>13.65</v>
      </c>
      <c r="L93" s="40">
        <f t="shared" si="42"/>
        <v>14.605499999999999</v>
      </c>
      <c r="M93" s="40">
        <f>K93+(G93*K93)+(H93*K93)</f>
        <v>14.605499999999999</v>
      </c>
      <c r="N93" s="39">
        <v>2871.8</v>
      </c>
      <c r="O93" s="39">
        <f t="shared" si="38"/>
        <v>41944.0749</v>
      </c>
      <c r="P93" s="39">
        <f t="shared" si="39"/>
        <v>41944.0749</v>
      </c>
      <c r="Q93" s="39">
        <f t="shared" si="40"/>
        <v>14.887775711217989</v>
      </c>
      <c r="R93" s="39">
        <f t="shared" si="41"/>
        <v>14.887775711217989</v>
      </c>
      <c r="S93" s="39">
        <v>2.94</v>
      </c>
      <c r="T93" s="36" t="s">
        <v>10</v>
      </c>
      <c r="U93" s="36" t="s">
        <v>292</v>
      </c>
      <c r="V93" s="39">
        <v>2.94</v>
      </c>
      <c r="W93" s="36" t="s">
        <v>10</v>
      </c>
      <c r="X93" s="36" t="s">
        <v>292</v>
      </c>
      <c r="Y93" s="36">
        <f>IF(AND(AA93=Matrica!$A$4,AB93=Matrica!$B$3),Matrica!$B$4,IF(AND(AA93=Matrica!$A$4,AB93=Matrica!$E$3),Matrica!$E$4,IF(AND(AA93=Matrica!$A$4,AB93=Matrica!$H$3),Matrica!$H$4,IF(AND(AA93=Matrica!$A$5,AB93=Matrica!$B$3),Matrica!$B$5,IF(AND(AA93=Matrica!$A$5,AB93=Matrica!$E$3),Matrica!$E$5,IF(AND(AA93=Matrica!$A$5,AB93=Matrica!$H$3),Matrica!$H$5,IF(AND(AA93=Matrica!$A$6,AB93=Matrica!$B$3),Matrica!$B$6,IF(AND(AA93=Matrica!$A$6,AB93=Matrica!$E$3),Matrica!$E$6,IF(AND(AA93=Matrica!$A$6,AB93=Matrica!$H$3),Matrica!$H$6,IF(AND(AA93=Matrica!$A$7,AB93=Matrica!$B$3),Matrica!$B$7,IF(AND(AA93=Matrica!$A$7,AB93=Matrica!$E$3),Matrica!$E$7,IF(AND(AA93=Matrica!$A$7,AB93=Matrica!$H$3),Matrica!$H$7,IF(AND(AA93=Matrica!$A$8,AB93=Matrica!$B$3),Matrica!$B$8,IF(AND(AA93=Matrica!$A$8,AB93=Matrica!$E$3),Matrica!$E$8,IF(AND(AA93=Matrica!$A$8,AB93=Matrica!$H$3),Matrica!$H$8,IF(AND(AA93=Matrica!$A$9,AB93=Matrica!$B$3),Matrica!$B$9,IF(AND(AA93=Matrica!$A$9,AB93=Matrica!$E$3),Matrica!$E$9,IF(AND(AA93=Matrica!$A$9,AB93=Matrica!$H$3),Matrica!$H$9,IF(AND(AA93=Matrica!$A$10,AB93=Matrica!$B$3),Matrica!$B$10,IF(AND(AA93=Matrica!$A$10,AB93=Matrica!$E$3),Matrica!$E$10,IF(AND(AA93=Matrica!$A$10,AB93=Matrica!$H$3),Matrica!$H$10,IF(AND(AA93=Matrica!$A$11,AB93=Matrica!$B$3),Matrica!$B$11,IF(AND(AA93=Matrica!$A$11,AB93=Matrica!$E$3),Matrica!$E$11,IF(AND(AA93=Matrica!$A$11,AB93=Matrica!$H$3),Matrica!$H$11,IF(AND(AA93=Matrica!$A$12,AB93=Matrica!$B$3),Matrica!$B$12,IF(AND(AA93=Matrica!$A$12,AB93=Matrica!$E$3),Matrica!$E$12,IF(AND(AA93=Matrica!$A$12,AB93=Matrica!$H$3),Matrica!$H$12,IF(AND(AA93=Matrica!$A$13,AB93=Matrica!$B$3),Matrica!$B$13,IF(AND(AA93=Matrica!$A$13,AB93=Matrica!$E$3),Matrica!$E$13,IF(AND(AA93=Matrica!$A$13,AB93=Matrica!$H$3),Matrica!$H$13,IF(AND(AA93=Matrica!$A$14,AB93=Matrica!$B$3),Matrica!$B$14,IF(AND(AA93=Matrica!$A$14,AB93=Matrica!$E$3),Matrica!$E$14,IF(AND(AA93=Matrica!$A$14,AB93=Matrica!$H$3),Matrica!$H$14,IF(AND(AA93=Matrica!$A$15,AB93=Matrica!$B$3),Matrica!$B$15,IF(AND(AA93=Matrica!$A$15,AB93=Matrica!$E$3),Matrica!$E$15,IF(AND(AA93=Matrica!$A$15,AB93=Matrica!$H$3),Matrica!$H$15,IF(AND(AA93=Matrica!$A$16,AB93=Matrica!$B$3),Matrica!$B$16,IF(AND(AA93=Matrica!$A$16,AB93=Matrica!$E$3),Matrica!$E$16,IF(AND(AA93=Matrica!$A$16,AB93=Matrica!$H$3),Matrica!$H$16,"")))))))))))))))))))))))))))))))))))))))</f>
        <v>2.76</v>
      </c>
      <c r="Z93" s="36">
        <f>IF(AND(AA93=Matrica!$A$4,AB93=Matrica!$B$3),Matrica!$D$4,IF(AND(AA93=Matrica!$A$4,AB93=Matrica!$E$3),Matrica!$G$4,IF(AND(AA93=Matrica!$A$4,AB93=Matrica!$H$3),Matrica!$J$4,IF(AND(AA93=Matrica!$A$5,AB93=Matrica!$B$3),Matrica!$D$5,IF(AND(AA93=Matrica!$A$5,AB93=Matrica!$E$3),Matrica!$G$5,IF(AND(AA93=Matrica!$A$5,AB93=Matrica!$H$3),Matrica!$J$5,IF(AND(AA93=Matrica!$A$6,AB93=Matrica!$B$3),Matrica!$D$6,IF(AND(AA93=Matrica!$A$6,AB93=Matrica!$E$3),Matrica!$G$6,IF(AND(AA93=Matrica!$A$6,AB93=Matrica!$H$3),Matrica!$J$6,IF(AND(AA93=Matrica!$A$7,AB93=Matrica!$B$3),Matrica!$D$7,IF(AND(AA93=Matrica!$A$7,AB93=Matrica!$E$3),Matrica!$G$7,IF(AND(AA93=Matrica!$A$7,AB93=Matrica!$H$3),Matrica!$J$7,IF(AND(AA93=Matrica!$A$8,AB93=Matrica!$B$3),Matrica!$D$8,IF(AND(AA93=Matrica!$A$8,AB93=Matrica!$E$3),Matrica!$G$8,IF(AND(AA93=Matrica!$A$8,AB93=Matrica!$H$3),Matrica!$J$8,IF(AND(AA93=Matrica!$A$9,AB93=Matrica!$B$3),Matrica!$D$9,IF(AND(AA93=Matrica!$A$9,AB93=Matrica!$E$3),Matrica!$G$9,IF(AND(AA93=Matrica!$A$9,AB93=Matrica!$H$3),Matrica!$J$9,IF(AND(AA93=Matrica!$A$10,AB93=Matrica!$B$3),Matrica!$D$10,IF(AND(AA93=Matrica!$A$10,AB93=Matrica!$E$3),Matrica!$G$10,IF(AND(AA93=Matrica!$A$10,AB93=Matrica!$H$3),Matrica!$J$10,IF(AND(AA93=Matrica!$A$11,AB93=Matrica!$B$3),Matrica!$D$11,IF(AND(AA93=Matrica!$A$11,AB93=Matrica!$E$3),Matrica!$G$11,IF(AND(AA93=Matrica!$A$11,AB93=Matrica!$H$3),Matrica!$J$11,IF(AND(AA93=Matrica!$A$12,AB93=Matrica!$B$3),Matrica!$D$12,IF(AND(AA93=Matrica!$A$12,AB93=Matrica!$E$3),Matrica!$G$12,IF(AND(AA93=Matrica!$A$12,AB93=Matrica!$H$3),Matrica!$J$12,IF(AND(AA93=Matrica!$A$13,AB93=Matrica!$B$3),Matrica!$D$13,IF(AND(AA93=Matrica!$A$13,AB93=Matrica!$E$3),Matrica!$G$13,IF(AND(AA93=Matrica!$A$13,AB93=Matrica!$H$3),Matrica!$J$13,IF(AND(AA93=Matrica!$A$14,AB93=Matrica!$B$3),Matrica!$D$14,IF(AND(AA93=Matrica!$A$14,AB93=Matrica!$E$3),Matrica!$G$14,IF(AND(AA93=Matrica!$A$14,AB93=Matrica!$H$3),Matrica!$J$14,IF(AND(AA93=Matrica!$A$15,AB93=Matrica!$B$3),Matrica!$D$15,IF(AND(AA93=Matrica!$A$15,AB93=Matrica!$E$3),Matrica!$G$15,IF(AND(AA93=Matrica!$A$15,AB93=Matrica!$H$3),Matrica!$J$15,IF(AND(AA93=Matrica!$A$16,AB93=Matrica!$B$3),Matrica!$D$16,IF(AND(AA93=Matrica!$A$16,AB93=Matrica!$E$3),Matrica!$G$16,IF(AND(AA93=Matrica!$A$16,AB93=Matrica!$H$3),Matrica!$J$16,"")))))))))))))))))))))))))))))))))))))))</f>
        <v>2.84</v>
      </c>
      <c r="AA93" s="171" t="s">
        <v>11</v>
      </c>
      <c r="AB93" s="171">
        <v>3</v>
      </c>
      <c r="AC93" s="172">
        <v>2.78</v>
      </c>
      <c r="AD93" s="173" t="str">
        <f t="shared" si="36"/>
        <v>PAD</v>
      </c>
      <c r="AE93" s="173">
        <f t="shared" si="28"/>
        <v>-5.4421768707483036</v>
      </c>
      <c r="AF93" s="173">
        <f t="shared" si="29"/>
        <v>-5.442176870748304E-2</v>
      </c>
      <c r="AG93" s="174">
        <v>4</v>
      </c>
      <c r="AH93" s="181">
        <f>AC92/((P92-P93)/P93+1)</f>
        <v>3.1097782258064512</v>
      </c>
      <c r="AI93" s="175">
        <f t="shared" si="31"/>
        <v>39734.484399999994</v>
      </c>
      <c r="AJ93" s="175">
        <f t="shared" si="32"/>
        <v>-5.2679442931282905</v>
      </c>
      <c r="AK93" s="176" t="s">
        <v>10</v>
      </c>
      <c r="AL93" s="176">
        <v>2</v>
      </c>
      <c r="AM93" s="176">
        <v>3.25</v>
      </c>
      <c r="AN93" s="177">
        <f t="shared" si="37"/>
        <v>46452.184999999998</v>
      </c>
      <c r="AO93" s="177">
        <f t="shared" si="30"/>
        <v>10.747906851558664</v>
      </c>
      <c r="AP93" s="175">
        <f t="shared" si="33"/>
        <v>158937.93759999998</v>
      </c>
      <c r="AQ93" s="177">
        <f t="shared" si="34"/>
        <v>185808.74</v>
      </c>
      <c r="AR93" s="178">
        <f t="shared" si="35"/>
        <v>-26870.802400000015</v>
      </c>
    </row>
    <row r="94" spans="3:44" ht="80.099999999999994" customHeight="1">
      <c r="C94" s="45" t="s">
        <v>233</v>
      </c>
      <c r="D94" s="143" t="s">
        <v>48</v>
      </c>
      <c r="E94" s="167" t="s">
        <v>13</v>
      </c>
      <c r="F94" s="41" t="s">
        <v>137</v>
      </c>
      <c r="G94" s="36">
        <v>0.04</v>
      </c>
      <c r="H94" s="36">
        <v>0.03</v>
      </c>
      <c r="I94" s="36"/>
      <c r="J94" s="36">
        <v>13.42</v>
      </c>
      <c r="K94" s="36">
        <v>13.42</v>
      </c>
      <c r="L94" s="40">
        <f t="shared" si="42"/>
        <v>14.359399999999999</v>
      </c>
      <c r="M94" s="40">
        <f>K94+(G94*K94)+(H94*K94)</f>
        <v>14.359399999999999</v>
      </c>
      <c r="N94" s="39">
        <v>2871.8</v>
      </c>
      <c r="O94" s="39">
        <f t="shared" si="38"/>
        <v>41237.324919999999</v>
      </c>
      <c r="P94" s="39">
        <f t="shared" si="39"/>
        <v>41237.324919999999</v>
      </c>
      <c r="Q94" s="39">
        <f t="shared" si="40"/>
        <v>14.636919417182813</v>
      </c>
      <c r="R94" s="39">
        <f t="shared" si="41"/>
        <v>14.636919417182813</v>
      </c>
      <c r="S94" s="39">
        <v>2.89</v>
      </c>
      <c r="T94" s="36" t="s">
        <v>10</v>
      </c>
      <c r="U94" s="36">
        <v>1</v>
      </c>
      <c r="V94" s="39">
        <v>2.89</v>
      </c>
      <c r="W94" s="36" t="s">
        <v>10</v>
      </c>
      <c r="X94" s="36">
        <v>1</v>
      </c>
      <c r="Y94" s="36">
        <f>IF(AND(AA94=Matrica!$A$4,AB94=Matrica!$B$3),Matrica!$B$4,IF(AND(AA94=Matrica!$A$4,AB94=Matrica!$E$3),Matrica!$E$4,IF(AND(AA94=Matrica!$A$4,AB94=Matrica!$H$3),Matrica!$H$4,IF(AND(AA94=Matrica!$A$5,AB94=Matrica!$B$3),Matrica!$B$5,IF(AND(AA94=Matrica!$A$5,AB94=Matrica!$E$3),Matrica!$E$5,IF(AND(AA94=Matrica!$A$5,AB94=Matrica!$H$3),Matrica!$H$5,IF(AND(AA94=Matrica!$A$6,AB94=Matrica!$B$3),Matrica!$B$6,IF(AND(AA94=Matrica!$A$6,AB94=Matrica!$E$3),Matrica!$E$6,IF(AND(AA94=Matrica!$A$6,AB94=Matrica!$H$3),Matrica!$H$6,IF(AND(AA94=Matrica!$A$7,AB94=Matrica!$B$3),Matrica!$B$7,IF(AND(AA94=Matrica!$A$7,AB94=Matrica!$E$3),Matrica!$E$7,IF(AND(AA94=Matrica!$A$7,AB94=Matrica!$H$3),Matrica!$H$7,IF(AND(AA94=Matrica!$A$8,AB94=Matrica!$B$3),Matrica!$B$8,IF(AND(AA94=Matrica!$A$8,AB94=Matrica!$E$3),Matrica!$E$8,IF(AND(AA94=Matrica!$A$8,AB94=Matrica!$H$3),Matrica!$H$8,IF(AND(AA94=Matrica!$A$9,AB94=Matrica!$B$3),Matrica!$B$9,IF(AND(AA94=Matrica!$A$9,AB94=Matrica!$E$3),Matrica!$E$9,IF(AND(AA94=Matrica!$A$9,AB94=Matrica!$H$3),Matrica!$H$9,IF(AND(AA94=Matrica!$A$10,AB94=Matrica!$B$3),Matrica!$B$10,IF(AND(AA94=Matrica!$A$10,AB94=Matrica!$E$3),Matrica!$E$10,IF(AND(AA94=Matrica!$A$10,AB94=Matrica!$H$3),Matrica!$H$10,IF(AND(AA94=Matrica!$A$11,AB94=Matrica!$B$3),Matrica!$B$11,IF(AND(AA94=Matrica!$A$11,AB94=Matrica!$E$3),Matrica!$E$11,IF(AND(AA94=Matrica!$A$11,AB94=Matrica!$H$3),Matrica!$H$11,IF(AND(AA94=Matrica!$A$12,AB94=Matrica!$B$3),Matrica!$B$12,IF(AND(AA94=Matrica!$A$12,AB94=Matrica!$E$3),Matrica!$E$12,IF(AND(AA94=Matrica!$A$12,AB94=Matrica!$H$3),Matrica!$H$12,IF(AND(AA94=Matrica!$A$13,AB94=Matrica!$B$3),Matrica!$B$13,IF(AND(AA94=Matrica!$A$13,AB94=Matrica!$E$3),Matrica!$E$13,IF(AND(AA94=Matrica!$A$13,AB94=Matrica!$H$3),Matrica!$H$13,IF(AND(AA94=Matrica!$A$14,AB94=Matrica!$B$3),Matrica!$B$14,IF(AND(AA94=Matrica!$A$14,AB94=Matrica!$E$3),Matrica!$E$14,IF(AND(AA94=Matrica!$A$14,AB94=Matrica!$H$3),Matrica!$H$14,IF(AND(AA94=Matrica!$A$15,AB94=Matrica!$B$3),Matrica!$B$15,IF(AND(AA94=Matrica!$A$15,AB94=Matrica!$E$3),Matrica!$E$15,IF(AND(AA94=Matrica!$A$15,AB94=Matrica!$H$3),Matrica!$H$15,IF(AND(AA94=Matrica!$A$16,AB94=Matrica!$B$3),Matrica!$B$16,IF(AND(AA94=Matrica!$A$16,AB94=Matrica!$E$3),Matrica!$E$16,IF(AND(AA94=Matrica!$A$16,AB94=Matrica!$H$3),Matrica!$H$16,"")))))))))))))))))))))))))))))))))))))))</f>
        <v>2.76</v>
      </c>
      <c r="Z94" s="36">
        <f>IF(AND(AA94=Matrica!$A$4,AB94=Matrica!$B$3),Matrica!$D$4,IF(AND(AA94=Matrica!$A$4,AB94=Matrica!$E$3),Matrica!$G$4,IF(AND(AA94=Matrica!$A$4,AB94=Matrica!$H$3),Matrica!$J$4,IF(AND(AA94=Matrica!$A$5,AB94=Matrica!$B$3),Matrica!$D$5,IF(AND(AA94=Matrica!$A$5,AB94=Matrica!$E$3),Matrica!$G$5,IF(AND(AA94=Matrica!$A$5,AB94=Matrica!$H$3),Matrica!$J$5,IF(AND(AA94=Matrica!$A$6,AB94=Matrica!$B$3),Matrica!$D$6,IF(AND(AA94=Matrica!$A$6,AB94=Matrica!$E$3),Matrica!$G$6,IF(AND(AA94=Matrica!$A$6,AB94=Matrica!$H$3),Matrica!$J$6,IF(AND(AA94=Matrica!$A$7,AB94=Matrica!$B$3),Matrica!$D$7,IF(AND(AA94=Matrica!$A$7,AB94=Matrica!$E$3),Matrica!$G$7,IF(AND(AA94=Matrica!$A$7,AB94=Matrica!$H$3),Matrica!$J$7,IF(AND(AA94=Matrica!$A$8,AB94=Matrica!$B$3),Matrica!$D$8,IF(AND(AA94=Matrica!$A$8,AB94=Matrica!$E$3),Matrica!$G$8,IF(AND(AA94=Matrica!$A$8,AB94=Matrica!$H$3),Matrica!$J$8,IF(AND(AA94=Matrica!$A$9,AB94=Matrica!$B$3),Matrica!$D$9,IF(AND(AA94=Matrica!$A$9,AB94=Matrica!$E$3),Matrica!$G$9,IF(AND(AA94=Matrica!$A$9,AB94=Matrica!$H$3),Matrica!$J$9,IF(AND(AA94=Matrica!$A$10,AB94=Matrica!$B$3),Matrica!$D$10,IF(AND(AA94=Matrica!$A$10,AB94=Matrica!$E$3),Matrica!$G$10,IF(AND(AA94=Matrica!$A$10,AB94=Matrica!$H$3),Matrica!$J$10,IF(AND(AA94=Matrica!$A$11,AB94=Matrica!$B$3),Matrica!$D$11,IF(AND(AA94=Matrica!$A$11,AB94=Matrica!$E$3),Matrica!$G$11,IF(AND(AA94=Matrica!$A$11,AB94=Matrica!$H$3),Matrica!$J$11,IF(AND(AA94=Matrica!$A$12,AB94=Matrica!$B$3),Matrica!$D$12,IF(AND(AA94=Matrica!$A$12,AB94=Matrica!$E$3),Matrica!$G$12,IF(AND(AA94=Matrica!$A$12,AB94=Matrica!$H$3),Matrica!$J$12,IF(AND(AA94=Matrica!$A$13,AB94=Matrica!$B$3),Matrica!$D$13,IF(AND(AA94=Matrica!$A$13,AB94=Matrica!$E$3),Matrica!$G$13,IF(AND(AA94=Matrica!$A$13,AB94=Matrica!$H$3),Matrica!$J$13,IF(AND(AA94=Matrica!$A$14,AB94=Matrica!$B$3),Matrica!$D$14,IF(AND(AA94=Matrica!$A$14,AB94=Matrica!$E$3),Matrica!$G$14,IF(AND(AA94=Matrica!$A$14,AB94=Matrica!$H$3),Matrica!$J$14,IF(AND(AA94=Matrica!$A$15,AB94=Matrica!$B$3),Matrica!$D$15,IF(AND(AA94=Matrica!$A$15,AB94=Matrica!$E$3),Matrica!$G$15,IF(AND(AA94=Matrica!$A$15,AB94=Matrica!$H$3),Matrica!$J$15,IF(AND(AA94=Matrica!$A$16,AB94=Matrica!$B$3),Matrica!$D$16,IF(AND(AA94=Matrica!$A$16,AB94=Matrica!$E$3),Matrica!$G$16,IF(AND(AA94=Matrica!$A$16,AB94=Matrica!$H$3),Matrica!$J$16,"")))))))))))))))))))))))))))))))))))))))</f>
        <v>2.84</v>
      </c>
      <c r="AA94" s="171" t="s">
        <v>11</v>
      </c>
      <c r="AB94" s="171">
        <v>3</v>
      </c>
      <c r="AC94" s="172">
        <v>2.78</v>
      </c>
      <c r="AD94" s="173" t="str">
        <f t="shared" si="36"/>
        <v>PAD</v>
      </c>
      <c r="AE94" s="173">
        <f t="shared" si="28"/>
        <v>-3.8062283737024334</v>
      </c>
      <c r="AF94" s="173">
        <f t="shared" si="29"/>
        <v>-3.8062283737024333E-2</v>
      </c>
      <c r="AG94" s="174">
        <v>12</v>
      </c>
      <c r="AH94" s="181">
        <f>AC93/((P93-P94)/P94+1)</f>
        <v>2.7331575091575093</v>
      </c>
      <c r="AI94" s="175">
        <f t="shared" si="31"/>
        <v>39734.484399999994</v>
      </c>
      <c r="AJ94" s="175">
        <f t="shared" si="32"/>
        <v>-3.644369567898742</v>
      </c>
      <c r="AK94" s="176" t="s">
        <v>10</v>
      </c>
      <c r="AL94" s="176">
        <v>2</v>
      </c>
      <c r="AM94" s="177">
        <v>3.2</v>
      </c>
      <c r="AN94" s="177">
        <f t="shared" si="37"/>
        <v>45737.536</v>
      </c>
      <c r="AO94" s="177">
        <f t="shared" si="30"/>
        <v>10.912955893066201</v>
      </c>
      <c r="AP94" s="175">
        <f t="shared" si="33"/>
        <v>476813.81279999996</v>
      </c>
      <c r="AQ94" s="177">
        <f t="shared" si="34"/>
        <v>548850.43200000003</v>
      </c>
      <c r="AR94" s="178">
        <f t="shared" si="35"/>
        <v>-72036.619200000074</v>
      </c>
    </row>
    <row r="95" spans="3:44" ht="80.099999999999994" customHeight="1">
      <c r="C95" s="44" t="s">
        <v>234</v>
      </c>
      <c r="D95" s="142" t="s">
        <v>52</v>
      </c>
      <c r="E95" s="167" t="s">
        <v>10</v>
      </c>
      <c r="F95" s="41" t="s">
        <v>137</v>
      </c>
      <c r="G95" s="36">
        <v>0.04</v>
      </c>
      <c r="H95" s="36">
        <v>0.03</v>
      </c>
      <c r="I95" s="36">
        <v>0.1</v>
      </c>
      <c r="J95" s="36">
        <v>17.32</v>
      </c>
      <c r="K95" s="36">
        <v>17.32</v>
      </c>
      <c r="L95" s="40">
        <f t="shared" si="42"/>
        <v>18.532399999999999</v>
      </c>
      <c r="M95" s="40">
        <f>K95+(G95*K95)+(H95*K95)+(I95*K95)</f>
        <v>20.264399999999998</v>
      </c>
      <c r="N95" s="39">
        <v>2871.8</v>
      </c>
      <c r="O95" s="39">
        <f t="shared" si="38"/>
        <v>53221.346320000004</v>
      </c>
      <c r="P95" s="39">
        <f t="shared" si="39"/>
        <v>58195.303919999998</v>
      </c>
      <c r="Q95" s="39">
        <f t="shared" si="40"/>
        <v>18.890569620387954</v>
      </c>
      <c r="R95" s="39">
        <f t="shared" si="41"/>
        <v>20.656043416685893</v>
      </c>
      <c r="S95" s="39">
        <v>3.72</v>
      </c>
      <c r="T95" s="36" t="s">
        <v>9</v>
      </c>
      <c r="U95" s="36" t="s">
        <v>291</v>
      </c>
      <c r="V95" s="39">
        <v>4.07</v>
      </c>
      <c r="W95" s="36" t="s">
        <v>8</v>
      </c>
      <c r="X95" s="36" t="s">
        <v>292</v>
      </c>
      <c r="Y95" s="36">
        <f>IF(AND(AA95=Matrica!$A$4,AB95=Matrica!$B$3),Matrica!$B$4,IF(AND(AA95=Matrica!$A$4,AB95=Matrica!$E$3),Matrica!$E$4,IF(AND(AA95=Matrica!$A$4,AB95=Matrica!$H$3),Matrica!$H$4,IF(AND(AA95=Matrica!$A$5,AB95=Matrica!$B$3),Matrica!$B$5,IF(AND(AA95=Matrica!$A$5,AB95=Matrica!$E$3),Matrica!$E$5,IF(AND(AA95=Matrica!$A$5,AB95=Matrica!$H$3),Matrica!$H$5,IF(AND(AA95=Matrica!$A$6,AB95=Matrica!$B$3),Matrica!$B$6,IF(AND(AA95=Matrica!$A$6,AB95=Matrica!$E$3),Matrica!$E$6,IF(AND(AA95=Matrica!$A$6,AB95=Matrica!$H$3),Matrica!$H$6,IF(AND(AA95=Matrica!$A$7,AB95=Matrica!$B$3),Matrica!$B$7,IF(AND(AA95=Matrica!$A$7,AB95=Matrica!$E$3),Matrica!$E$7,IF(AND(AA95=Matrica!$A$7,AB95=Matrica!$H$3),Matrica!$H$7,IF(AND(AA95=Matrica!$A$8,AB95=Matrica!$B$3),Matrica!$B$8,IF(AND(AA95=Matrica!$A$8,AB95=Matrica!$E$3),Matrica!$E$8,IF(AND(AA95=Matrica!$A$8,AB95=Matrica!$H$3),Matrica!$H$8,IF(AND(AA95=Matrica!$A$9,AB95=Matrica!$B$3),Matrica!$B$9,IF(AND(AA95=Matrica!$A$9,AB95=Matrica!$E$3),Matrica!$E$9,IF(AND(AA95=Matrica!$A$9,AB95=Matrica!$H$3),Matrica!$H$9,IF(AND(AA95=Matrica!$A$10,AB95=Matrica!$B$3),Matrica!$B$10,IF(AND(AA95=Matrica!$A$10,AB95=Matrica!$E$3),Matrica!$E$10,IF(AND(AA95=Matrica!$A$10,AB95=Matrica!$H$3),Matrica!$H$10,IF(AND(AA95=Matrica!$A$11,AB95=Matrica!$B$3),Matrica!$B$11,IF(AND(AA95=Matrica!$A$11,AB95=Matrica!$E$3),Matrica!$E$11,IF(AND(AA95=Matrica!$A$11,AB95=Matrica!$H$3),Matrica!$H$11,IF(AND(AA95=Matrica!$A$12,AB95=Matrica!$B$3),Matrica!$B$12,IF(AND(AA95=Matrica!$A$12,AB95=Matrica!$E$3),Matrica!$E$12,IF(AND(AA95=Matrica!$A$12,AB95=Matrica!$H$3),Matrica!$H$12,IF(AND(AA95=Matrica!$A$13,AB95=Matrica!$B$3),Matrica!$B$13,IF(AND(AA95=Matrica!$A$13,AB95=Matrica!$E$3),Matrica!$E$13,IF(AND(AA95=Matrica!$A$13,AB95=Matrica!$H$3),Matrica!$H$13,IF(AND(AA95=Matrica!$A$14,AB95=Matrica!$B$3),Matrica!$B$14,IF(AND(AA95=Matrica!$A$14,AB95=Matrica!$E$3),Matrica!$E$14,IF(AND(AA95=Matrica!$A$14,AB95=Matrica!$H$3),Matrica!$H$14,IF(AND(AA95=Matrica!$A$15,AB95=Matrica!$B$3),Matrica!$B$15,IF(AND(AA95=Matrica!$A$15,AB95=Matrica!$E$3),Matrica!$E$15,IF(AND(AA95=Matrica!$A$15,AB95=Matrica!$H$3),Matrica!$H$15,IF(AND(AA95=Matrica!$A$16,AB95=Matrica!$B$3),Matrica!$B$16,IF(AND(AA95=Matrica!$A$16,AB95=Matrica!$E$3),Matrica!$E$16,IF(AND(AA95=Matrica!$A$16,AB95=Matrica!$H$3),Matrica!$H$16,"")))))))))))))))))))))))))))))))))))))))</f>
        <v>3.86</v>
      </c>
      <c r="Z95" s="36">
        <f>IF(AND(AA95=Matrica!$A$4,AB95=Matrica!$B$3),Matrica!$D$4,IF(AND(AA95=Matrica!$A$4,AB95=Matrica!$E$3),Matrica!$G$4,IF(AND(AA95=Matrica!$A$4,AB95=Matrica!$H$3),Matrica!$J$4,IF(AND(AA95=Matrica!$A$5,AB95=Matrica!$B$3),Matrica!$D$5,IF(AND(AA95=Matrica!$A$5,AB95=Matrica!$E$3),Matrica!$G$5,IF(AND(AA95=Matrica!$A$5,AB95=Matrica!$H$3),Matrica!$J$5,IF(AND(AA95=Matrica!$A$6,AB95=Matrica!$B$3),Matrica!$D$6,IF(AND(AA95=Matrica!$A$6,AB95=Matrica!$E$3),Matrica!$G$6,IF(AND(AA95=Matrica!$A$6,AB95=Matrica!$H$3),Matrica!$J$6,IF(AND(AA95=Matrica!$A$7,AB95=Matrica!$B$3),Matrica!$D$7,IF(AND(AA95=Matrica!$A$7,AB95=Matrica!$E$3),Matrica!$G$7,IF(AND(AA95=Matrica!$A$7,AB95=Matrica!$H$3),Matrica!$J$7,IF(AND(AA95=Matrica!$A$8,AB95=Matrica!$B$3),Matrica!$D$8,IF(AND(AA95=Matrica!$A$8,AB95=Matrica!$E$3),Matrica!$G$8,IF(AND(AA95=Matrica!$A$8,AB95=Matrica!$H$3),Matrica!$J$8,IF(AND(AA95=Matrica!$A$9,AB95=Matrica!$B$3),Matrica!$D$9,IF(AND(AA95=Matrica!$A$9,AB95=Matrica!$E$3),Matrica!$G$9,IF(AND(AA95=Matrica!$A$9,AB95=Matrica!$H$3),Matrica!$J$9,IF(AND(AA95=Matrica!$A$10,AB95=Matrica!$B$3),Matrica!$D$10,IF(AND(AA95=Matrica!$A$10,AB95=Matrica!$E$3),Matrica!$G$10,IF(AND(AA95=Matrica!$A$10,AB95=Matrica!$H$3),Matrica!$J$10,IF(AND(AA95=Matrica!$A$11,AB95=Matrica!$B$3),Matrica!$D$11,IF(AND(AA95=Matrica!$A$11,AB95=Matrica!$E$3),Matrica!$G$11,IF(AND(AA95=Matrica!$A$11,AB95=Matrica!$H$3),Matrica!$J$11,IF(AND(AA95=Matrica!$A$12,AB95=Matrica!$B$3),Matrica!$D$12,IF(AND(AA95=Matrica!$A$12,AB95=Matrica!$E$3),Matrica!$G$12,IF(AND(AA95=Matrica!$A$12,AB95=Matrica!$H$3),Matrica!$J$12,IF(AND(AA95=Matrica!$A$13,AB95=Matrica!$B$3),Matrica!$D$13,IF(AND(AA95=Matrica!$A$13,AB95=Matrica!$E$3),Matrica!$G$13,IF(AND(AA95=Matrica!$A$13,AB95=Matrica!$H$3),Matrica!$J$13,IF(AND(AA95=Matrica!$A$14,AB95=Matrica!$B$3),Matrica!$D$14,IF(AND(AA95=Matrica!$A$14,AB95=Matrica!$E$3),Matrica!$G$14,IF(AND(AA95=Matrica!$A$14,AB95=Matrica!$H$3),Matrica!$J$14,IF(AND(AA95=Matrica!$A$15,AB95=Matrica!$B$3),Matrica!$D$15,IF(AND(AA95=Matrica!$A$15,AB95=Matrica!$E$3),Matrica!$G$15,IF(AND(AA95=Matrica!$A$15,AB95=Matrica!$H$3),Matrica!$J$15,IF(AND(AA95=Matrica!$A$16,AB95=Matrica!$B$3),Matrica!$D$16,IF(AND(AA95=Matrica!$A$16,AB95=Matrica!$E$3),Matrica!$G$16,IF(AND(AA95=Matrica!$A$16,AB95=Matrica!$H$3),Matrica!$J$16,"")))))))))))))))))))))))))))))))))))))))</f>
        <v>4.12</v>
      </c>
      <c r="AA95" s="171" t="s">
        <v>8</v>
      </c>
      <c r="AB95" s="171">
        <v>1</v>
      </c>
      <c r="AC95" s="172">
        <v>4.1100000000000003</v>
      </c>
      <c r="AD95" s="173" t="str">
        <f t="shared" si="36"/>
        <v>ISTI</v>
      </c>
      <c r="AE95" s="173">
        <f>IFERROR((AC97-S95)/S95*100,"")</f>
        <v>9.9462365591397752</v>
      </c>
      <c r="AF95" s="173">
        <f t="shared" si="29"/>
        <v>9.8280098280098364E-3</v>
      </c>
      <c r="AG95" s="174">
        <v>7.9</v>
      </c>
      <c r="AH95" s="136"/>
      <c r="AI95" s="175">
        <f t="shared" si="31"/>
        <v>58744.147800000006</v>
      </c>
      <c r="AJ95" s="175">
        <f t="shared" si="32"/>
        <v>0.94310681967482157</v>
      </c>
      <c r="AK95" s="176" t="s">
        <v>8</v>
      </c>
      <c r="AL95" s="176">
        <v>3</v>
      </c>
      <c r="AM95" s="176">
        <v>4.5</v>
      </c>
      <c r="AN95" s="177">
        <f t="shared" si="37"/>
        <v>64318.409999999996</v>
      </c>
      <c r="AO95" s="177">
        <f t="shared" si="30"/>
        <v>10.521649802563648</v>
      </c>
      <c r="AP95" s="175">
        <f t="shared" si="33"/>
        <v>464078.76762000006</v>
      </c>
      <c r="AQ95" s="177">
        <f t="shared" si="34"/>
        <v>508115.43900000001</v>
      </c>
      <c r="AR95" s="178">
        <f t="shared" si="35"/>
        <v>-44036.671379999956</v>
      </c>
    </row>
    <row r="96" spans="3:44" ht="80.099999999999994" customHeight="1">
      <c r="C96" s="44" t="s">
        <v>235</v>
      </c>
      <c r="D96" s="142" t="s">
        <v>52</v>
      </c>
      <c r="E96" s="167" t="s">
        <v>11</v>
      </c>
      <c r="F96" s="41" t="s">
        <v>137</v>
      </c>
      <c r="G96" s="36">
        <v>0.04</v>
      </c>
      <c r="H96" s="36">
        <v>0.03</v>
      </c>
      <c r="I96" s="36">
        <v>0.1</v>
      </c>
      <c r="J96" s="36">
        <v>14.88</v>
      </c>
      <c r="K96" s="36">
        <v>14.88</v>
      </c>
      <c r="L96" s="40">
        <f t="shared" si="42"/>
        <v>15.921600000000002</v>
      </c>
      <c r="M96" s="40">
        <f>K96+(G96*K96)+(H96*K96)+(I96*K96)</f>
        <v>17.409600000000001</v>
      </c>
      <c r="N96" s="39">
        <v>2871.8</v>
      </c>
      <c r="O96" s="39">
        <f t="shared" si="38"/>
        <v>45723.650880000008</v>
      </c>
      <c r="P96" s="39">
        <f t="shared" si="39"/>
        <v>49996.889280000003</v>
      </c>
      <c r="Q96" s="39">
        <f t="shared" si="40"/>
        <v>16.229311544536536</v>
      </c>
      <c r="R96" s="39">
        <f t="shared" si="41"/>
        <v>17.746069632810975</v>
      </c>
      <c r="S96" s="39">
        <v>3.2</v>
      </c>
      <c r="T96" s="36" t="s">
        <v>10</v>
      </c>
      <c r="U96" s="36" t="s">
        <v>291</v>
      </c>
      <c r="V96" s="39">
        <v>3.5</v>
      </c>
      <c r="W96" s="36" t="s">
        <v>9</v>
      </c>
      <c r="X96" s="36" t="s">
        <v>292</v>
      </c>
      <c r="Y96" s="36">
        <f>IF(AND(AA96=Matrica!$A$4,AB96=Matrica!$B$3),Matrica!$B$4,IF(AND(AA96=Matrica!$A$4,AB96=Matrica!$E$3),Matrica!$E$4,IF(AND(AA96=Matrica!$A$4,AB96=Matrica!$H$3),Matrica!$H$4,IF(AND(AA96=Matrica!$A$5,AB96=Matrica!$B$3),Matrica!$B$5,IF(AND(AA96=Matrica!$A$5,AB96=Matrica!$E$3),Matrica!$E$5,IF(AND(AA96=Matrica!$A$5,AB96=Matrica!$H$3),Matrica!$H$5,IF(AND(AA96=Matrica!$A$6,AB96=Matrica!$B$3),Matrica!$B$6,IF(AND(AA96=Matrica!$A$6,AB96=Matrica!$E$3),Matrica!$E$6,IF(AND(AA96=Matrica!$A$6,AB96=Matrica!$H$3),Matrica!$H$6,IF(AND(AA96=Matrica!$A$7,AB96=Matrica!$B$3),Matrica!$B$7,IF(AND(AA96=Matrica!$A$7,AB96=Matrica!$E$3),Matrica!$E$7,IF(AND(AA96=Matrica!$A$7,AB96=Matrica!$H$3),Matrica!$H$7,IF(AND(AA96=Matrica!$A$8,AB96=Matrica!$B$3),Matrica!$B$8,IF(AND(AA96=Matrica!$A$8,AB96=Matrica!$E$3),Matrica!$E$8,IF(AND(AA96=Matrica!$A$8,AB96=Matrica!$H$3),Matrica!$H$8,IF(AND(AA96=Matrica!$A$9,AB96=Matrica!$B$3),Matrica!$B$9,IF(AND(AA96=Matrica!$A$9,AB96=Matrica!$E$3),Matrica!$E$9,IF(AND(AA96=Matrica!$A$9,AB96=Matrica!$H$3),Matrica!$H$9,IF(AND(AA96=Matrica!$A$10,AB96=Matrica!$B$3),Matrica!$B$10,IF(AND(AA96=Matrica!$A$10,AB96=Matrica!$E$3),Matrica!$E$10,IF(AND(AA96=Matrica!$A$10,AB96=Matrica!$H$3),Matrica!$H$10,IF(AND(AA96=Matrica!$A$11,AB96=Matrica!$B$3),Matrica!$B$11,IF(AND(AA96=Matrica!$A$11,AB96=Matrica!$E$3),Matrica!$E$11,IF(AND(AA96=Matrica!$A$11,AB96=Matrica!$H$3),Matrica!$H$11,IF(AND(AA96=Matrica!$A$12,AB96=Matrica!$B$3),Matrica!$B$12,IF(AND(AA96=Matrica!$A$12,AB96=Matrica!$E$3),Matrica!$E$12,IF(AND(AA96=Matrica!$A$12,AB96=Matrica!$H$3),Matrica!$H$12,IF(AND(AA96=Matrica!$A$13,AB96=Matrica!$B$3),Matrica!$B$13,IF(AND(AA96=Matrica!$A$13,AB96=Matrica!$E$3),Matrica!$E$13,IF(AND(AA96=Matrica!$A$13,AB96=Matrica!$H$3),Matrica!$H$13,IF(AND(AA96=Matrica!$A$14,AB96=Matrica!$B$3),Matrica!$B$14,IF(AND(AA96=Matrica!$A$14,AB96=Matrica!$E$3),Matrica!$E$14,IF(AND(AA96=Matrica!$A$14,AB96=Matrica!$H$3),Matrica!$H$14,IF(AND(AA96=Matrica!$A$15,AB96=Matrica!$B$3),Matrica!$B$15,IF(AND(AA96=Matrica!$A$15,AB96=Matrica!$E$3),Matrica!$E$15,IF(AND(AA96=Matrica!$A$15,AB96=Matrica!$H$3),Matrica!$H$15,IF(AND(AA96=Matrica!$A$16,AB96=Matrica!$B$3),Matrica!$B$16,IF(AND(AA96=Matrica!$A$16,AB96=Matrica!$E$3),Matrica!$E$16,IF(AND(AA96=Matrica!$A$16,AB96=Matrica!$H$3),Matrica!$H$16,"")))))))))))))))))))))))))))))))))))))))</f>
        <v>3.34</v>
      </c>
      <c r="Z96" s="36">
        <f>IF(AND(AA96=Matrica!$A$4,AB96=Matrica!$B$3),Matrica!$D$4,IF(AND(AA96=Matrica!$A$4,AB96=Matrica!$E$3),Matrica!$G$4,IF(AND(AA96=Matrica!$A$4,AB96=Matrica!$H$3),Matrica!$J$4,IF(AND(AA96=Matrica!$A$5,AB96=Matrica!$B$3),Matrica!$D$5,IF(AND(AA96=Matrica!$A$5,AB96=Matrica!$E$3),Matrica!$G$5,IF(AND(AA96=Matrica!$A$5,AB96=Matrica!$H$3),Matrica!$J$5,IF(AND(AA96=Matrica!$A$6,AB96=Matrica!$B$3),Matrica!$D$6,IF(AND(AA96=Matrica!$A$6,AB96=Matrica!$E$3),Matrica!$G$6,IF(AND(AA96=Matrica!$A$6,AB96=Matrica!$H$3),Matrica!$J$6,IF(AND(AA96=Matrica!$A$7,AB96=Matrica!$B$3),Matrica!$D$7,IF(AND(AA96=Matrica!$A$7,AB96=Matrica!$E$3),Matrica!$G$7,IF(AND(AA96=Matrica!$A$7,AB96=Matrica!$H$3),Matrica!$J$7,IF(AND(AA96=Matrica!$A$8,AB96=Matrica!$B$3),Matrica!$D$8,IF(AND(AA96=Matrica!$A$8,AB96=Matrica!$E$3),Matrica!$G$8,IF(AND(AA96=Matrica!$A$8,AB96=Matrica!$H$3),Matrica!$J$8,IF(AND(AA96=Matrica!$A$9,AB96=Matrica!$B$3),Matrica!$D$9,IF(AND(AA96=Matrica!$A$9,AB96=Matrica!$E$3),Matrica!$G$9,IF(AND(AA96=Matrica!$A$9,AB96=Matrica!$H$3),Matrica!$J$9,IF(AND(AA96=Matrica!$A$10,AB96=Matrica!$B$3),Matrica!$D$10,IF(AND(AA96=Matrica!$A$10,AB96=Matrica!$E$3),Matrica!$G$10,IF(AND(AA96=Matrica!$A$10,AB96=Matrica!$H$3),Matrica!$J$10,IF(AND(AA96=Matrica!$A$11,AB96=Matrica!$B$3),Matrica!$D$11,IF(AND(AA96=Matrica!$A$11,AB96=Matrica!$E$3),Matrica!$G$11,IF(AND(AA96=Matrica!$A$11,AB96=Matrica!$H$3),Matrica!$J$11,IF(AND(AA96=Matrica!$A$12,AB96=Matrica!$B$3),Matrica!$D$12,IF(AND(AA96=Matrica!$A$12,AB96=Matrica!$E$3),Matrica!$G$12,IF(AND(AA96=Matrica!$A$12,AB96=Matrica!$H$3),Matrica!$J$12,IF(AND(AA96=Matrica!$A$13,AB96=Matrica!$B$3),Matrica!$D$13,IF(AND(AA96=Matrica!$A$13,AB96=Matrica!$E$3),Matrica!$G$13,IF(AND(AA96=Matrica!$A$13,AB96=Matrica!$H$3),Matrica!$J$13,IF(AND(AA96=Matrica!$A$14,AB96=Matrica!$B$3),Matrica!$D$14,IF(AND(AA96=Matrica!$A$14,AB96=Matrica!$E$3),Matrica!$G$14,IF(AND(AA96=Matrica!$A$14,AB96=Matrica!$H$3),Matrica!$J$14,IF(AND(AA96=Matrica!$A$15,AB96=Matrica!$B$3),Matrica!$D$15,IF(AND(AA96=Matrica!$A$15,AB96=Matrica!$E$3),Matrica!$G$15,IF(AND(AA96=Matrica!$A$15,AB96=Matrica!$H$3),Matrica!$J$15,IF(AND(AA96=Matrica!$A$16,AB96=Matrica!$B$3),Matrica!$D$16,IF(AND(AA96=Matrica!$A$16,AB96=Matrica!$E$3),Matrica!$G$16,IF(AND(AA96=Matrica!$A$16,AB96=Matrica!$H$3),Matrica!$J$16,"")))))))))))))))))))))))))))))))))))))))</f>
        <v>3.45</v>
      </c>
      <c r="AA96" s="171" t="s">
        <v>10</v>
      </c>
      <c r="AB96" s="171">
        <v>3</v>
      </c>
      <c r="AC96" s="172">
        <v>3.41</v>
      </c>
      <c r="AD96" s="173" t="str">
        <f t="shared" si="36"/>
        <v>ISTI</v>
      </c>
      <c r="AE96" s="173">
        <f t="shared" ref="AE96:AE127" si="43">IFERROR((AC96-S96)/S96*100,"")</f>
        <v>6.5624999999999991</v>
      </c>
      <c r="AF96" s="173">
        <f t="shared" si="29"/>
        <v>-2.5714285714285672E-2</v>
      </c>
      <c r="AG96" s="174">
        <v>8</v>
      </c>
      <c r="AH96" s="181">
        <f>AC95/((P95-P96)/P96+1)</f>
        <v>3.5309930715935343</v>
      </c>
      <c r="AI96" s="175">
        <f t="shared" si="31"/>
        <v>48739.061800000003</v>
      </c>
      <c r="AJ96" s="175">
        <f t="shared" si="32"/>
        <v>-2.5158114797017239</v>
      </c>
      <c r="AK96" s="176" t="s">
        <v>8</v>
      </c>
      <c r="AL96" s="176">
        <v>1</v>
      </c>
      <c r="AM96" s="176">
        <v>3.87</v>
      </c>
      <c r="AN96" s="177">
        <f t="shared" si="37"/>
        <v>55313.832600000002</v>
      </c>
      <c r="AO96" s="177">
        <f t="shared" si="30"/>
        <v>10.634548262039401</v>
      </c>
      <c r="AP96" s="175">
        <f t="shared" si="33"/>
        <v>389912.49440000003</v>
      </c>
      <c r="AQ96" s="177">
        <f t="shared" si="34"/>
        <v>442510.66080000001</v>
      </c>
      <c r="AR96" s="178">
        <f t="shared" si="35"/>
        <v>-52598.166399999987</v>
      </c>
    </row>
    <row r="97" spans="3:44" ht="80.099999999999994" customHeight="1">
      <c r="C97" s="45" t="s">
        <v>236</v>
      </c>
      <c r="D97" s="143" t="s">
        <v>49</v>
      </c>
      <c r="E97" s="167" t="s">
        <v>10</v>
      </c>
      <c r="F97" s="41" t="s">
        <v>137</v>
      </c>
      <c r="G97" s="36">
        <v>0.04</v>
      </c>
      <c r="H97" s="36">
        <v>0.04</v>
      </c>
      <c r="I97" s="36"/>
      <c r="J97" s="36">
        <v>17.32</v>
      </c>
      <c r="K97" s="36">
        <v>17.32</v>
      </c>
      <c r="L97" s="40">
        <f t="shared" si="42"/>
        <v>18.705599999999997</v>
      </c>
      <c r="M97" s="40">
        <f>K97+(G97*K97)+(H97*K97)</f>
        <v>18.705599999999997</v>
      </c>
      <c r="N97" s="39">
        <v>2871.8</v>
      </c>
      <c r="O97" s="39">
        <f t="shared" si="38"/>
        <v>53718.742079999996</v>
      </c>
      <c r="P97" s="39">
        <f t="shared" si="39"/>
        <v>53718.742079999996</v>
      </c>
      <c r="Q97" s="39">
        <f t="shared" si="40"/>
        <v>19.067117000017745</v>
      </c>
      <c r="R97" s="39">
        <f t="shared" si="41"/>
        <v>19.067117000017745</v>
      </c>
      <c r="S97" s="39">
        <v>3.76</v>
      </c>
      <c r="T97" s="36" t="s">
        <v>9</v>
      </c>
      <c r="U97" s="36" t="s">
        <v>291</v>
      </c>
      <c r="V97" s="39">
        <v>3.76</v>
      </c>
      <c r="W97" s="36" t="s">
        <v>9</v>
      </c>
      <c r="X97" s="36" t="s">
        <v>291</v>
      </c>
      <c r="Y97" s="36">
        <f>IF(AND(AA97=Matrica!$A$4,AB97=Matrica!$B$3),Matrica!$B$4,IF(AND(AA97=Matrica!$A$4,AB97=Matrica!$E$3),Matrica!$E$4,IF(AND(AA97=Matrica!$A$4,AB97=Matrica!$H$3),Matrica!$H$4,IF(AND(AA97=Matrica!$A$5,AB97=Matrica!$B$3),Matrica!$B$5,IF(AND(AA97=Matrica!$A$5,AB97=Matrica!$E$3),Matrica!$E$5,IF(AND(AA97=Matrica!$A$5,AB97=Matrica!$H$3),Matrica!$H$5,IF(AND(AA97=Matrica!$A$6,AB97=Matrica!$B$3),Matrica!$B$6,IF(AND(AA97=Matrica!$A$6,AB97=Matrica!$E$3),Matrica!$E$6,IF(AND(AA97=Matrica!$A$6,AB97=Matrica!$H$3),Matrica!$H$6,IF(AND(AA97=Matrica!$A$7,AB97=Matrica!$B$3),Matrica!$B$7,IF(AND(AA97=Matrica!$A$7,AB97=Matrica!$E$3),Matrica!$E$7,IF(AND(AA97=Matrica!$A$7,AB97=Matrica!$H$3),Matrica!$H$7,IF(AND(AA97=Matrica!$A$8,AB97=Matrica!$B$3),Matrica!$B$8,IF(AND(AA97=Matrica!$A$8,AB97=Matrica!$E$3),Matrica!$E$8,IF(AND(AA97=Matrica!$A$8,AB97=Matrica!$H$3),Matrica!$H$8,IF(AND(AA97=Matrica!$A$9,AB97=Matrica!$B$3),Matrica!$B$9,IF(AND(AA97=Matrica!$A$9,AB97=Matrica!$E$3),Matrica!$E$9,IF(AND(AA97=Matrica!$A$9,AB97=Matrica!$H$3),Matrica!$H$9,IF(AND(AA97=Matrica!$A$10,AB97=Matrica!$B$3),Matrica!$B$10,IF(AND(AA97=Matrica!$A$10,AB97=Matrica!$E$3),Matrica!$E$10,IF(AND(AA97=Matrica!$A$10,AB97=Matrica!$H$3),Matrica!$H$10,IF(AND(AA97=Matrica!$A$11,AB97=Matrica!$B$3),Matrica!$B$11,IF(AND(AA97=Matrica!$A$11,AB97=Matrica!$E$3),Matrica!$E$11,IF(AND(AA97=Matrica!$A$11,AB97=Matrica!$H$3),Matrica!$H$11,IF(AND(AA97=Matrica!$A$12,AB97=Matrica!$B$3),Matrica!$B$12,IF(AND(AA97=Matrica!$A$12,AB97=Matrica!$E$3),Matrica!$E$12,IF(AND(AA97=Matrica!$A$12,AB97=Matrica!$H$3),Matrica!$H$12,IF(AND(AA97=Matrica!$A$13,AB97=Matrica!$B$3),Matrica!$B$13,IF(AND(AA97=Matrica!$A$13,AB97=Matrica!$E$3),Matrica!$E$13,IF(AND(AA97=Matrica!$A$13,AB97=Matrica!$H$3),Matrica!$H$13,IF(AND(AA97=Matrica!$A$14,AB97=Matrica!$B$3),Matrica!$B$14,IF(AND(AA97=Matrica!$A$14,AB97=Matrica!$E$3),Matrica!$E$14,IF(AND(AA97=Matrica!$A$14,AB97=Matrica!$H$3),Matrica!$H$14,IF(AND(AA97=Matrica!$A$15,AB97=Matrica!$B$3),Matrica!$B$15,IF(AND(AA97=Matrica!$A$15,AB97=Matrica!$E$3),Matrica!$E$15,IF(AND(AA97=Matrica!$A$15,AB97=Matrica!$H$3),Matrica!$H$15,IF(AND(AA97=Matrica!$A$16,AB97=Matrica!$B$3),Matrica!$B$16,IF(AND(AA97=Matrica!$A$16,AB97=Matrica!$E$3),Matrica!$E$16,IF(AND(AA97=Matrica!$A$16,AB97=Matrica!$H$3),Matrica!$H$16,"")))))))))))))))))))))))))))))))))))))))</f>
        <v>4.13</v>
      </c>
      <c r="Z97" s="36">
        <f>IF(AND(AA97=Matrica!$A$4,AB97=Matrica!$B$3),Matrica!$D$4,IF(AND(AA97=Matrica!$A$4,AB97=Matrica!$E$3),Matrica!$G$4,IF(AND(AA97=Matrica!$A$4,AB97=Matrica!$H$3),Matrica!$J$4,IF(AND(AA97=Matrica!$A$5,AB97=Matrica!$B$3),Matrica!$D$5,IF(AND(AA97=Matrica!$A$5,AB97=Matrica!$E$3),Matrica!$G$5,IF(AND(AA97=Matrica!$A$5,AB97=Matrica!$H$3),Matrica!$J$5,IF(AND(AA97=Matrica!$A$6,AB97=Matrica!$B$3),Matrica!$D$6,IF(AND(AA97=Matrica!$A$6,AB97=Matrica!$E$3),Matrica!$G$6,IF(AND(AA97=Matrica!$A$6,AB97=Matrica!$H$3),Matrica!$J$6,IF(AND(AA97=Matrica!$A$7,AB97=Matrica!$B$3),Matrica!$D$7,IF(AND(AA97=Matrica!$A$7,AB97=Matrica!$E$3),Matrica!$G$7,IF(AND(AA97=Matrica!$A$7,AB97=Matrica!$H$3),Matrica!$J$7,IF(AND(AA97=Matrica!$A$8,AB97=Matrica!$B$3),Matrica!$D$8,IF(AND(AA97=Matrica!$A$8,AB97=Matrica!$E$3),Matrica!$G$8,IF(AND(AA97=Matrica!$A$8,AB97=Matrica!$H$3),Matrica!$J$8,IF(AND(AA97=Matrica!$A$9,AB97=Matrica!$B$3),Matrica!$D$9,IF(AND(AA97=Matrica!$A$9,AB97=Matrica!$E$3),Matrica!$G$9,IF(AND(AA97=Matrica!$A$9,AB97=Matrica!$H$3),Matrica!$J$9,IF(AND(AA97=Matrica!$A$10,AB97=Matrica!$B$3),Matrica!$D$10,IF(AND(AA97=Matrica!$A$10,AB97=Matrica!$E$3),Matrica!$G$10,IF(AND(AA97=Matrica!$A$10,AB97=Matrica!$H$3),Matrica!$J$10,IF(AND(AA97=Matrica!$A$11,AB97=Matrica!$B$3),Matrica!$D$11,IF(AND(AA97=Matrica!$A$11,AB97=Matrica!$E$3),Matrica!$G$11,IF(AND(AA97=Matrica!$A$11,AB97=Matrica!$H$3),Matrica!$J$11,IF(AND(AA97=Matrica!$A$12,AB97=Matrica!$B$3),Matrica!$D$12,IF(AND(AA97=Matrica!$A$12,AB97=Matrica!$E$3),Matrica!$G$12,IF(AND(AA97=Matrica!$A$12,AB97=Matrica!$H$3),Matrica!$J$12,IF(AND(AA97=Matrica!$A$13,AB97=Matrica!$B$3),Matrica!$D$13,IF(AND(AA97=Matrica!$A$13,AB97=Matrica!$E$3),Matrica!$G$13,IF(AND(AA97=Matrica!$A$13,AB97=Matrica!$H$3),Matrica!$J$13,IF(AND(AA97=Matrica!$A$14,AB97=Matrica!$B$3),Matrica!$D$14,IF(AND(AA97=Matrica!$A$14,AB97=Matrica!$E$3),Matrica!$G$14,IF(AND(AA97=Matrica!$A$14,AB97=Matrica!$H$3),Matrica!$J$14,IF(AND(AA97=Matrica!$A$15,AB97=Matrica!$B$3),Matrica!$D$15,IF(AND(AA97=Matrica!$A$15,AB97=Matrica!$E$3),Matrica!$G$15,IF(AND(AA97=Matrica!$A$15,AB97=Matrica!$H$3),Matrica!$J$15,IF(AND(AA97=Matrica!$A$16,AB97=Matrica!$B$3),Matrica!$D$16,IF(AND(AA97=Matrica!$A$16,AB97=Matrica!$E$3),Matrica!$G$16,IF(AND(AA97=Matrica!$A$16,AB97=Matrica!$H$3),Matrica!$J$16,"")))))))))))))))))))))))))))))))))))))))</f>
        <v>4.41</v>
      </c>
      <c r="AA97" s="171" t="s">
        <v>8</v>
      </c>
      <c r="AB97" s="171">
        <v>2</v>
      </c>
      <c r="AC97" s="172">
        <v>4.09</v>
      </c>
      <c r="AD97" s="173" t="str">
        <f t="shared" si="36"/>
        <v>RAST</v>
      </c>
      <c r="AE97" s="173">
        <f t="shared" si="43"/>
        <v>8.7765957446808542</v>
      </c>
      <c r="AF97" s="173">
        <f t="shared" ref="AF97:AF128" si="44">IFERROR((AC97-V97)/V97,"")</f>
        <v>8.776595744680854E-2</v>
      </c>
      <c r="AG97" s="174">
        <v>253</v>
      </c>
      <c r="AH97" s="136"/>
      <c r="AI97" s="175">
        <f t="shared" si="31"/>
        <v>58458.288199999995</v>
      </c>
      <c r="AJ97" s="175">
        <f t="shared" si="32"/>
        <v>8.8228911111538864</v>
      </c>
      <c r="AK97" s="176" t="s">
        <v>8</v>
      </c>
      <c r="AL97" s="176">
        <v>2</v>
      </c>
      <c r="AM97" s="176">
        <v>4.13</v>
      </c>
      <c r="AN97" s="177">
        <f t="shared" si="37"/>
        <v>59030.007399999995</v>
      </c>
      <c r="AO97" s="177">
        <f t="shared" si="30"/>
        <v>9.887173664808202</v>
      </c>
      <c r="AP97" s="175">
        <f t="shared" si="33"/>
        <v>14789946.914599998</v>
      </c>
      <c r="AQ97" s="177">
        <f t="shared" si="34"/>
        <v>14934591.872199999</v>
      </c>
      <c r="AR97" s="178">
        <f t="shared" si="35"/>
        <v>-144644.95760000125</v>
      </c>
    </row>
    <row r="98" spans="3:44" ht="80.099999999999994" customHeight="1">
      <c r="C98" s="45" t="s">
        <v>237</v>
      </c>
      <c r="D98" s="143" t="s">
        <v>49</v>
      </c>
      <c r="E98" s="167" t="s">
        <v>11</v>
      </c>
      <c r="F98" s="41" t="s">
        <v>137</v>
      </c>
      <c r="G98" s="36">
        <v>0.04</v>
      </c>
      <c r="H98" s="36">
        <v>0.04</v>
      </c>
      <c r="I98" s="36"/>
      <c r="J98" s="36">
        <v>14.88</v>
      </c>
      <c r="K98" s="36">
        <v>14.88</v>
      </c>
      <c r="L98" s="40">
        <f t="shared" si="42"/>
        <v>16.070399999999999</v>
      </c>
      <c r="M98" s="40">
        <f>K98+(G98*K98)+(H98*K98)</f>
        <v>16.070399999999999</v>
      </c>
      <c r="N98" s="39">
        <v>2871.8</v>
      </c>
      <c r="O98" s="39">
        <f t="shared" si="38"/>
        <v>46150.974719999998</v>
      </c>
      <c r="P98" s="39">
        <f t="shared" si="39"/>
        <v>46150.974719999998</v>
      </c>
      <c r="Q98" s="39">
        <f t="shared" si="40"/>
        <v>16.380987353363977</v>
      </c>
      <c r="R98" s="39">
        <f t="shared" si="41"/>
        <v>16.380987353363977</v>
      </c>
      <c r="S98" s="39">
        <v>3.23</v>
      </c>
      <c r="T98" s="36" t="s">
        <v>10</v>
      </c>
      <c r="U98" s="36" t="s">
        <v>291</v>
      </c>
      <c r="V98" s="39">
        <v>3.23</v>
      </c>
      <c r="W98" s="36" t="s">
        <v>10</v>
      </c>
      <c r="X98" s="36" t="s">
        <v>291</v>
      </c>
      <c r="Y98" s="36">
        <f>IF(AND(AA98=Matrica!$A$4,AB98=Matrica!$B$3),Matrica!$B$4,IF(AND(AA98=Matrica!$A$4,AB98=Matrica!$E$3),Matrica!$E$4,IF(AND(AA98=Matrica!$A$4,AB98=Matrica!$H$3),Matrica!$H$4,IF(AND(AA98=Matrica!$A$5,AB98=Matrica!$B$3),Matrica!$B$5,IF(AND(AA98=Matrica!$A$5,AB98=Matrica!$E$3),Matrica!$E$5,IF(AND(AA98=Matrica!$A$5,AB98=Matrica!$H$3),Matrica!$H$5,IF(AND(AA98=Matrica!$A$6,AB98=Matrica!$B$3),Matrica!$B$6,IF(AND(AA98=Matrica!$A$6,AB98=Matrica!$E$3),Matrica!$E$6,IF(AND(AA98=Matrica!$A$6,AB98=Matrica!$H$3),Matrica!$H$6,IF(AND(AA98=Matrica!$A$7,AB98=Matrica!$B$3),Matrica!$B$7,IF(AND(AA98=Matrica!$A$7,AB98=Matrica!$E$3),Matrica!$E$7,IF(AND(AA98=Matrica!$A$7,AB98=Matrica!$H$3),Matrica!$H$7,IF(AND(AA98=Matrica!$A$8,AB98=Matrica!$B$3),Matrica!$B$8,IF(AND(AA98=Matrica!$A$8,AB98=Matrica!$E$3),Matrica!$E$8,IF(AND(AA98=Matrica!$A$8,AB98=Matrica!$H$3),Matrica!$H$8,IF(AND(AA98=Matrica!$A$9,AB98=Matrica!$B$3),Matrica!$B$9,IF(AND(AA98=Matrica!$A$9,AB98=Matrica!$E$3),Matrica!$E$9,IF(AND(AA98=Matrica!$A$9,AB98=Matrica!$H$3),Matrica!$H$9,IF(AND(AA98=Matrica!$A$10,AB98=Matrica!$B$3),Matrica!$B$10,IF(AND(AA98=Matrica!$A$10,AB98=Matrica!$E$3),Matrica!$E$10,IF(AND(AA98=Matrica!$A$10,AB98=Matrica!$H$3),Matrica!$H$10,IF(AND(AA98=Matrica!$A$11,AB98=Matrica!$B$3),Matrica!$B$11,IF(AND(AA98=Matrica!$A$11,AB98=Matrica!$E$3),Matrica!$E$11,IF(AND(AA98=Matrica!$A$11,AB98=Matrica!$H$3),Matrica!$H$11,IF(AND(AA98=Matrica!$A$12,AB98=Matrica!$B$3),Matrica!$B$12,IF(AND(AA98=Matrica!$A$12,AB98=Matrica!$E$3),Matrica!$E$12,IF(AND(AA98=Matrica!$A$12,AB98=Matrica!$H$3),Matrica!$H$12,IF(AND(AA98=Matrica!$A$13,AB98=Matrica!$B$3),Matrica!$B$13,IF(AND(AA98=Matrica!$A$13,AB98=Matrica!$E$3),Matrica!$E$13,IF(AND(AA98=Matrica!$A$13,AB98=Matrica!$H$3),Matrica!$H$13,IF(AND(AA98=Matrica!$A$14,AB98=Matrica!$B$3),Matrica!$B$14,IF(AND(AA98=Matrica!$A$14,AB98=Matrica!$E$3),Matrica!$E$14,IF(AND(AA98=Matrica!$A$14,AB98=Matrica!$H$3),Matrica!$H$14,IF(AND(AA98=Matrica!$A$15,AB98=Matrica!$B$3),Matrica!$B$15,IF(AND(AA98=Matrica!$A$15,AB98=Matrica!$E$3),Matrica!$E$15,IF(AND(AA98=Matrica!$A$15,AB98=Matrica!$H$3),Matrica!$H$15,IF(AND(AA98=Matrica!$A$16,AB98=Matrica!$B$3),Matrica!$B$16,IF(AND(AA98=Matrica!$A$16,AB98=Matrica!$E$3),Matrica!$E$16,IF(AND(AA98=Matrica!$A$16,AB98=Matrica!$H$3),Matrica!$H$16,"")))))))))))))))))))))))))))))))))))))))</f>
        <v>3.34</v>
      </c>
      <c r="Z98" s="36">
        <f>IF(AND(AA98=Matrica!$A$4,AB98=Matrica!$B$3),Matrica!$D$4,IF(AND(AA98=Matrica!$A$4,AB98=Matrica!$E$3),Matrica!$G$4,IF(AND(AA98=Matrica!$A$4,AB98=Matrica!$H$3),Matrica!$J$4,IF(AND(AA98=Matrica!$A$5,AB98=Matrica!$B$3),Matrica!$D$5,IF(AND(AA98=Matrica!$A$5,AB98=Matrica!$E$3),Matrica!$G$5,IF(AND(AA98=Matrica!$A$5,AB98=Matrica!$H$3),Matrica!$J$5,IF(AND(AA98=Matrica!$A$6,AB98=Matrica!$B$3),Matrica!$D$6,IF(AND(AA98=Matrica!$A$6,AB98=Matrica!$E$3),Matrica!$G$6,IF(AND(AA98=Matrica!$A$6,AB98=Matrica!$H$3),Matrica!$J$6,IF(AND(AA98=Matrica!$A$7,AB98=Matrica!$B$3),Matrica!$D$7,IF(AND(AA98=Matrica!$A$7,AB98=Matrica!$E$3),Matrica!$G$7,IF(AND(AA98=Matrica!$A$7,AB98=Matrica!$H$3),Matrica!$J$7,IF(AND(AA98=Matrica!$A$8,AB98=Matrica!$B$3),Matrica!$D$8,IF(AND(AA98=Matrica!$A$8,AB98=Matrica!$E$3),Matrica!$G$8,IF(AND(AA98=Matrica!$A$8,AB98=Matrica!$H$3),Matrica!$J$8,IF(AND(AA98=Matrica!$A$9,AB98=Matrica!$B$3),Matrica!$D$9,IF(AND(AA98=Matrica!$A$9,AB98=Matrica!$E$3),Matrica!$G$9,IF(AND(AA98=Matrica!$A$9,AB98=Matrica!$H$3),Matrica!$J$9,IF(AND(AA98=Matrica!$A$10,AB98=Matrica!$B$3),Matrica!$D$10,IF(AND(AA98=Matrica!$A$10,AB98=Matrica!$E$3),Matrica!$G$10,IF(AND(AA98=Matrica!$A$10,AB98=Matrica!$H$3),Matrica!$J$10,IF(AND(AA98=Matrica!$A$11,AB98=Matrica!$B$3),Matrica!$D$11,IF(AND(AA98=Matrica!$A$11,AB98=Matrica!$E$3),Matrica!$G$11,IF(AND(AA98=Matrica!$A$11,AB98=Matrica!$H$3),Matrica!$J$11,IF(AND(AA98=Matrica!$A$12,AB98=Matrica!$B$3),Matrica!$D$12,IF(AND(AA98=Matrica!$A$12,AB98=Matrica!$E$3),Matrica!$G$12,IF(AND(AA98=Matrica!$A$12,AB98=Matrica!$H$3),Matrica!$J$12,IF(AND(AA98=Matrica!$A$13,AB98=Matrica!$B$3),Matrica!$D$13,IF(AND(AA98=Matrica!$A$13,AB98=Matrica!$E$3),Matrica!$G$13,IF(AND(AA98=Matrica!$A$13,AB98=Matrica!$H$3),Matrica!$J$13,IF(AND(AA98=Matrica!$A$14,AB98=Matrica!$B$3),Matrica!$D$14,IF(AND(AA98=Matrica!$A$14,AB98=Matrica!$E$3),Matrica!$G$14,IF(AND(AA98=Matrica!$A$14,AB98=Matrica!$H$3),Matrica!$J$14,IF(AND(AA98=Matrica!$A$15,AB98=Matrica!$B$3),Matrica!$D$15,IF(AND(AA98=Matrica!$A$15,AB98=Matrica!$E$3),Matrica!$G$15,IF(AND(AA98=Matrica!$A$15,AB98=Matrica!$H$3),Matrica!$J$15,IF(AND(AA98=Matrica!$A$16,AB98=Matrica!$B$3),Matrica!$D$16,IF(AND(AA98=Matrica!$A$16,AB98=Matrica!$E$3),Matrica!$G$16,IF(AND(AA98=Matrica!$A$16,AB98=Matrica!$H$3),Matrica!$J$16,"")))))))))))))))))))))))))))))))))))))))</f>
        <v>3.45</v>
      </c>
      <c r="AA98" s="171" t="s">
        <v>10</v>
      </c>
      <c r="AB98" s="171">
        <v>3</v>
      </c>
      <c r="AC98" s="172">
        <v>3.41</v>
      </c>
      <c r="AD98" s="173" t="str">
        <f t="shared" si="36"/>
        <v>RAST</v>
      </c>
      <c r="AE98" s="173">
        <f t="shared" si="43"/>
        <v>5.5727554179566612</v>
      </c>
      <c r="AF98" s="173">
        <f t="shared" si="44"/>
        <v>5.572755417956661E-2</v>
      </c>
      <c r="AG98" s="174">
        <v>88</v>
      </c>
      <c r="AH98" s="181">
        <f>AC97/((P97-P98)/P98+1)</f>
        <v>3.5138106235565818</v>
      </c>
      <c r="AI98" s="175">
        <f t="shared" si="31"/>
        <v>48739.061800000003</v>
      </c>
      <c r="AJ98" s="175">
        <f t="shared" si="32"/>
        <v>5.6078708969898194</v>
      </c>
      <c r="AK98" s="176" t="s">
        <v>9</v>
      </c>
      <c r="AL98" s="176">
        <v>1</v>
      </c>
      <c r="AM98" s="176">
        <v>3.57</v>
      </c>
      <c r="AN98" s="177">
        <f t="shared" si="37"/>
        <v>51025.938599999994</v>
      </c>
      <c r="AO98" s="177">
        <f t="shared" ref="AO98:AO126" si="45">+(AN98/P98-1)*100</f>
        <v>10.563078915616874</v>
      </c>
      <c r="AP98" s="175">
        <f t="shared" si="33"/>
        <v>4289037.4384000003</v>
      </c>
      <c r="AQ98" s="177">
        <f t="shared" si="34"/>
        <v>4490282.5967999995</v>
      </c>
      <c r="AR98" s="178">
        <f t="shared" si="35"/>
        <v>-201245.15839999914</v>
      </c>
    </row>
    <row r="99" spans="3:44" ht="80.099999999999994" customHeight="1">
      <c r="C99" s="45" t="s">
        <v>238</v>
      </c>
      <c r="D99" s="143" t="s">
        <v>49</v>
      </c>
      <c r="E99" s="167" t="s">
        <v>12</v>
      </c>
      <c r="F99" s="41" t="s">
        <v>137</v>
      </c>
      <c r="G99" s="36">
        <v>0.04</v>
      </c>
      <c r="H99" s="36">
        <v>0.04</v>
      </c>
      <c r="I99" s="36"/>
      <c r="J99" s="36">
        <v>13.65</v>
      </c>
      <c r="K99" s="36">
        <v>13.65</v>
      </c>
      <c r="L99" s="40">
        <f t="shared" si="42"/>
        <v>14.741999999999999</v>
      </c>
      <c r="M99" s="40">
        <f>K99+(G99*K99)+(H99*K99)</f>
        <v>14.741999999999999</v>
      </c>
      <c r="N99" s="39">
        <v>2871.8</v>
      </c>
      <c r="O99" s="39">
        <f t="shared" si="38"/>
        <v>42336.075599999996</v>
      </c>
      <c r="P99" s="39">
        <f t="shared" si="39"/>
        <v>42336.075599999996</v>
      </c>
      <c r="Q99" s="39">
        <f t="shared" si="40"/>
        <v>15.026913801977035</v>
      </c>
      <c r="R99" s="39">
        <f t="shared" si="41"/>
        <v>15.026913801977035</v>
      </c>
      <c r="S99" s="39">
        <v>2.96</v>
      </c>
      <c r="T99" s="36" t="s">
        <v>10</v>
      </c>
      <c r="U99" s="36" t="s">
        <v>292</v>
      </c>
      <c r="V99" s="39">
        <v>2.96</v>
      </c>
      <c r="W99" s="36" t="s">
        <v>10</v>
      </c>
      <c r="X99" s="36" t="s">
        <v>292</v>
      </c>
      <c r="Y99" s="36">
        <f>IF(AND(AA99=Matrica!$A$4,AB99=Matrica!$B$3),Matrica!$B$4,IF(AND(AA99=Matrica!$A$4,AB99=Matrica!$E$3),Matrica!$E$4,IF(AND(AA99=Matrica!$A$4,AB99=Matrica!$H$3),Matrica!$H$4,IF(AND(AA99=Matrica!$A$5,AB99=Matrica!$B$3),Matrica!$B$5,IF(AND(AA99=Matrica!$A$5,AB99=Matrica!$E$3),Matrica!$E$5,IF(AND(AA99=Matrica!$A$5,AB99=Matrica!$H$3),Matrica!$H$5,IF(AND(AA99=Matrica!$A$6,AB99=Matrica!$B$3),Matrica!$B$6,IF(AND(AA99=Matrica!$A$6,AB99=Matrica!$E$3),Matrica!$E$6,IF(AND(AA99=Matrica!$A$6,AB99=Matrica!$H$3),Matrica!$H$6,IF(AND(AA99=Matrica!$A$7,AB99=Matrica!$B$3),Matrica!$B$7,IF(AND(AA99=Matrica!$A$7,AB99=Matrica!$E$3),Matrica!$E$7,IF(AND(AA99=Matrica!$A$7,AB99=Matrica!$H$3),Matrica!$H$7,IF(AND(AA99=Matrica!$A$8,AB99=Matrica!$B$3),Matrica!$B$8,IF(AND(AA99=Matrica!$A$8,AB99=Matrica!$E$3),Matrica!$E$8,IF(AND(AA99=Matrica!$A$8,AB99=Matrica!$H$3),Matrica!$H$8,IF(AND(AA99=Matrica!$A$9,AB99=Matrica!$B$3),Matrica!$B$9,IF(AND(AA99=Matrica!$A$9,AB99=Matrica!$E$3),Matrica!$E$9,IF(AND(AA99=Matrica!$A$9,AB99=Matrica!$H$3),Matrica!$H$9,IF(AND(AA99=Matrica!$A$10,AB99=Matrica!$B$3),Matrica!$B$10,IF(AND(AA99=Matrica!$A$10,AB99=Matrica!$E$3),Matrica!$E$10,IF(AND(AA99=Matrica!$A$10,AB99=Matrica!$H$3),Matrica!$H$10,IF(AND(AA99=Matrica!$A$11,AB99=Matrica!$B$3),Matrica!$B$11,IF(AND(AA99=Matrica!$A$11,AB99=Matrica!$E$3),Matrica!$E$11,IF(AND(AA99=Matrica!$A$11,AB99=Matrica!$H$3),Matrica!$H$11,IF(AND(AA99=Matrica!$A$12,AB99=Matrica!$B$3),Matrica!$B$12,IF(AND(AA99=Matrica!$A$12,AB99=Matrica!$E$3),Matrica!$E$12,IF(AND(AA99=Matrica!$A$12,AB99=Matrica!$H$3),Matrica!$H$12,IF(AND(AA99=Matrica!$A$13,AB99=Matrica!$B$3),Matrica!$B$13,IF(AND(AA99=Matrica!$A$13,AB99=Matrica!$E$3),Matrica!$E$13,IF(AND(AA99=Matrica!$A$13,AB99=Matrica!$H$3),Matrica!$H$13,IF(AND(AA99=Matrica!$A$14,AB99=Matrica!$B$3),Matrica!$B$14,IF(AND(AA99=Matrica!$A$14,AB99=Matrica!$E$3),Matrica!$E$14,IF(AND(AA99=Matrica!$A$14,AB99=Matrica!$H$3),Matrica!$H$14,IF(AND(AA99=Matrica!$A$15,AB99=Matrica!$B$3),Matrica!$B$15,IF(AND(AA99=Matrica!$A$15,AB99=Matrica!$E$3),Matrica!$E$15,IF(AND(AA99=Matrica!$A$15,AB99=Matrica!$H$3),Matrica!$H$15,IF(AND(AA99=Matrica!$A$16,AB99=Matrica!$B$3),Matrica!$B$16,IF(AND(AA99=Matrica!$A$16,AB99=Matrica!$E$3),Matrica!$E$16,IF(AND(AA99=Matrica!$A$16,AB99=Matrica!$H$3),Matrica!$H$16,"")))))))))))))))))))))))))))))))))))))))</f>
        <v>2.76</v>
      </c>
      <c r="Z99" s="36">
        <f>IF(AND(AA99=Matrica!$A$4,AB99=Matrica!$B$3),Matrica!$D$4,IF(AND(AA99=Matrica!$A$4,AB99=Matrica!$E$3),Matrica!$G$4,IF(AND(AA99=Matrica!$A$4,AB99=Matrica!$H$3),Matrica!$J$4,IF(AND(AA99=Matrica!$A$5,AB99=Matrica!$B$3),Matrica!$D$5,IF(AND(AA99=Matrica!$A$5,AB99=Matrica!$E$3),Matrica!$G$5,IF(AND(AA99=Matrica!$A$5,AB99=Matrica!$H$3),Matrica!$J$5,IF(AND(AA99=Matrica!$A$6,AB99=Matrica!$B$3),Matrica!$D$6,IF(AND(AA99=Matrica!$A$6,AB99=Matrica!$E$3),Matrica!$G$6,IF(AND(AA99=Matrica!$A$6,AB99=Matrica!$H$3),Matrica!$J$6,IF(AND(AA99=Matrica!$A$7,AB99=Matrica!$B$3),Matrica!$D$7,IF(AND(AA99=Matrica!$A$7,AB99=Matrica!$E$3),Matrica!$G$7,IF(AND(AA99=Matrica!$A$7,AB99=Matrica!$H$3),Matrica!$J$7,IF(AND(AA99=Matrica!$A$8,AB99=Matrica!$B$3),Matrica!$D$8,IF(AND(AA99=Matrica!$A$8,AB99=Matrica!$E$3),Matrica!$G$8,IF(AND(AA99=Matrica!$A$8,AB99=Matrica!$H$3),Matrica!$J$8,IF(AND(AA99=Matrica!$A$9,AB99=Matrica!$B$3),Matrica!$D$9,IF(AND(AA99=Matrica!$A$9,AB99=Matrica!$E$3),Matrica!$G$9,IF(AND(AA99=Matrica!$A$9,AB99=Matrica!$H$3),Matrica!$J$9,IF(AND(AA99=Matrica!$A$10,AB99=Matrica!$B$3),Matrica!$D$10,IF(AND(AA99=Matrica!$A$10,AB99=Matrica!$E$3),Matrica!$G$10,IF(AND(AA99=Matrica!$A$10,AB99=Matrica!$H$3),Matrica!$J$10,IF(AND(AA99=Matrica!$A$11,AB99=Matrica!$B$3),Matrica!$D$11,IF(AND(AA99=Matrica!$A$11,AB99=Matrica!$E$3),Matrica!$G$11,IF(AND(AA99=Matrica!$A$11,AB99=Matrica!$H$3),Matrica!$J$11,IF(AND(AA99=Matrica!$A$12,AB99=Matrica!$B$3),Matrica!$D$12,IF(AND(AA99=Matrica!$A$12,AB99=Matrica!$E$3),Matrica!$G$12,IF(AND(AA99=Matrica!$A$12,AB99=Matrica!$H$3),Matrica!$J$12,IF(AND(AA99=Matrica!$A$13,AB99=Matrica!$B$3),Matrica!$D$13,IF(AND(AA99=Matrica!$A$13,AB99=Matrica!$E$3),Matrica!$G$13,IF(AND(AA99=Matrica!$A$13,AB99=Matrica!$H$3),Matrica!$J$13,IF(AND(AA99=Matrica!$A$14,AB99=Matrica!$B$3),Matrica!$D$14,IF(AND(AA99=Matrica!$A$14,AB99=Matrica!$E$3),Matrica!$G$14,IF(AND(AA99=Matrica!$A$14,AB99=Matrica!$H$3),Matrica!$J$14,IF(AND(AA99=Matrica!$A$15,AB99=Matrica!$B$3),Matrica!$D$15,IF(AND(AA99=Matrica!$A$15,AB99=Matrica!$E$3),Matrica!$G$15,IF(AND(AA99=Matrica!$A$15,AB99=Matrica!$H$3),Matrica!$J$15,IF(AND(AA99=Matrica!$A$16,AB99=Matrica!$B$3),Matrica!$D$16,IF(AND(AA99=Matrica!$A$16,AB99=Matrica!$E$3),Matrica!$G$16,IF(AND(AA99=Matrica!$A$16,AB99=Matrica!$H$3),Matrica!$J$16,"")))))))))))))))))))))))))))))))))))))))</f>
        <v>2.84</v>
      </c>
      <c r="AA99" s="171" t="s">
        <v>11</v>
      </c>
      <c r="AB99" s="171">
        <v>3</v>
      </c>
      <c r="AC99" s="172">
        <v>2.79</v>
      </c>
      <c r="AD99" s="173" t="str">
        <f t="shared" si="36"/>
        <v>PAD</v>
      </c>
      <c r="AE99" s="173">
        <f t="shared" si="43"/>
        <v>-5.7432432432432412</v>
      </c>
      <c r="AF99" s="173">
        <f t="shared" si="44"/>
        <v>-5.7432432432432408E-2</v>
      </c>
      <c r="AG99" s="174">
        <v>2</v>
      </c>
      <c r="AH99" s="181">
        <f>AC98/((P98-P99)/P99+1)</f>
        <v>3.1281249999999998</v>
      </c>
      <c r="AI99" s="175">
        <f t="shared" si="31"/>
        <v>39877.414199999999</v>
      </c>
      <c r="AJ99" s="175">
        <f t="shared" si="32"/>
        <v>-5.8074853777897122</v>
      </c>
      <c r="AK99" s="176" t="s">
        <v>10</v>
      </c>
      <c r="AL99" s="176">
        <v>2</v>
      </c>
      <c r="AM99" s="176">
        <v>3.27</v>
      </c>
      <c r="AN99" s="177">
        <f t="shared" si="37"/>
        <v>46738.044600000001</v>
      </c>
      <c r="AO99" s="177">
        <f t="shared" si="45"/>
        <v>10.397678428181955</v>
      </c>
      <c r="AP99" s="175">
        <f t="shared" si="33"/>
        <v>79754.828399999999</v>
      </c>
      <c r="AQ99" s="177">
        <f t="shared" si="34"/>
        <v>93476.089200000002</v>
      </c>
      <c r="AR99" s="178">
        <f t="shared" si="35"/>
        <v>-13721.260800000004</v>
      </c>
    </row>
    <row r="100" spans="3:44" ht="80.099999999999994" customHeight="1">
      <c r="C100" s="45" t="s">
        <v>239</v>
      </c>
      <c r="D100" s="143" t="s">
        <v>49</v>
      </c>
      <c r="E100" s="167" t="s">
        <v>13</v>
      </c>
      <c r="F100" s="41" t="s">
        <v>137</v>
      </c>
      <c r="G100" s="36">
        <v>0.04</v>
      </c>
      <c r="H100" s="36">
        <v>0.04</v>
      </c>
      <c r="I100" s="36"/>
      <c r="J100" s="36">
        <v>13.42</v>
      </c>
      <c r="K100" s="36">
        <v>13.42</v>
      </c>
      <c r="L100" s="40">
        <f t="shared" si="42"/>
        <v>14.493599999999999</v>
      </c>
      <c r="M100" s="40">
        <f>K100+(G100*K100)+(H100*K100)</f>
        <v>14.493599999999999</v>
      </c>
      <c r="N100" s="39">
        <v>2871.8</v>
      </c>
      <c r="O100" s="39">
        <f t="shared" si="38"/>
        <v>41622.720479999996</v>
      </c>
      <c r="P100" s="39">
        <f t="shared" si="39"/>
        <v>41622.720479999996</v>
      </c>
      <c r="Q100" s="39">
        <f t="shared" si="40"/>
        <v>14.773713056595737</v>
      </c>
      <c r="R100" s="39">
        <f t="shared" si="41"/>
        <v>14.773713056595737</v>
      </c>
      <c r="S100" s="39">
        <v>2.91</v>
      </c>
      <c r="T100" s="36" t="s">
        <v>10</v>
      </c>
      <c r="U100" s="36">
        <v>1</v>
      </c>
      <c r="V100" s="39">
        <v>2.91</v>
      </c>
      <c r="W100" s="36" t="s">
        <v>10</v>
      </c>
      <c r="X100" s="36">
        <v>1</v>
      </c>
      <c r="Y100" s="36">
        <f>IF(AND(AA100=Matrica!$A$4,AB100=Matrica!$B$3),Matrica!$B$4,IF(AND(AA100=Matrica!$A$4,AB100=Matrica!$E$3),Matrica!$E$4,IF(AND(AA100=Matrica!$A$4,AB100=Matrica!$H$3),Matrica!$H$4,IF(AND(AA100=Matrica!$A$5,AB100=Matrica!$B$3),Matrica!$B$5,IF(AND(AA100=Matrica!$A$5,AB100=Matrica!$E$3),Matrica!$E$5,IF(AND(AA100=Matrica!$A$5,AB100=Matrica!$H$3),Matrica!$H$5,IF(AND(AA100=Matrica!$A$6,AB100=Matrica!$B$3),Matrica!$B$6,IF(AND(AA100=Matrica!$A$6,AB100=Matrica!$E$3),Matrica!$E$6,IF(AND(AA100=Matrica!$A$6,AB100=Matrica!$H$3),Matrica!$H$6,IF(AND(AA100=Matrica!$A$7,AB100=Matrica!$B$3),Matrica!$B$7,IF(AND(AA100=Matrica!$A$7,AB100=Matrica!$E$3),Matrica!$E$7,IF(AND(AA100=Matrica!$A$7,AB100=Matrica!$H$3),Matrica!$H$7,IF(AND(AA100=Matrica!$A$8,AB100=Matrica!$B$3),Matrica!$B$8,IF(AND(AA100=Matrica!$A$8,AB100=Matrica!$E$3),Matrica!$E$8,IF(AND(AA100=Matrica!$A$8,AB100=Matrica!$H$3),Matrica!$H$8,IF(AND(AA100=Matrica!$A$9,AB100=Matrica!$B$3),Matrica!$B$9,IF(AND(AA100=Matrica!$A$9,AB100=Matrica!$E$3),Matrica!$E$9,IF(AND(AA100=Matrica!$A$9,AB100=Matrica!$H$3),Matrica!$H$9,IF(AND(AA100=Matrica!$A$10,AB100=Matrica!$B$3),Matrica!$B$10,IF(AND(AA100=Matrica!$A$10,AB100=Matrica!$E$3),Matrica!$E$10,IF(AND(AA100=Matrica!$A$10,AB100=Matrica!$H$3),Matrica!$H$10,IF(AND(AA100=Matrica!$A$11,AB100=Matrica!$B$3),Matrica!$B$11,IF(AND(AA100=Matrica!$A$11,AB100=Matrica!$E$3),Matrica!$E$11,IF(AND(AA100=Matrica!$A$11,AB100=Matrica!$H$3),Matrica!$H$11,IF(AND(AA100=Matrica!$A$12,AB100=Matrica!$B$3),Matrica!$B$12,IF(AND(AA100=Matrica!$A$12,AB100=Matrica!$E$3),Matrica!$E$12,IF(AND(AA100=Matrica!$A$12,AB100=Matrica!$H$3),Matrica!$H$12,IF(AND(AA100=Matrica!$A$13,AB100=Matrica!$B$3),Matrica!$B$13,IF(AND(AA100=Matrica!$A$13,AB100=Matrica!$E$3),Matrica!$E$13,IF(AND(AA100=Matrica!$A$13,AB100=Matrica!$H$3),Matrica!$H$13,IF(AND(AA100=Matrica!$A$14,AB100=Matrica!$B$3),Matrica!$B$14,IF(AND(AA100=Matrica!$A$14,AB100=Matrica!$E$3),Matrica!$E$14,IF(AND(AA100=Matrica!$A$14,AB100=Matrica!$H$3),Matrica!$H$14,IF(AND(AA100=Matrica!$A$15,AB100=Matrica!$B$3),Matrica!$B$15,IF(AND(AA100=Matrica!$A$15,AB100=Matrica!$E$3),Matrica!$E$15,IF(AND(AA100=Matrica!$A$15,AB100=Matrica!$H$3),Matrica!$H$15,IF(AND(AA100=Matrica!$A$16,AB100=Matrica!$B$3),Matrica!$B$16,IF(AND(AA100=Matrica!$A$16,AB100=Matrica!$E$3),Matrica!$E$16,IF(AND(AA100=Matrica!$A$16,AB100=Matrica!$H$3),Matrica!$H$16,"")))))))))))))))))))))))))))))))))))))))</f>
        <v>2.76</v>
      </c>
      <c r="Z100" s="36">
        <f>IF(AND(AA100=Matrica!$A$4,AB100=Matrica!$B$3),Matrica!$D$4,IF(AND(AA100=Matrica!$A$4,AB100=Matrica!$E$3),Matrica!$G$4,IF(AND(AA100=Matrica!$A$4,AB100=Matrica!$H$3),Matrica!$J$4,IF(AND(AA100=Matrica!$A$5,AB100=Matrica!$B$3),Matrica!$D$5,IF(AND(AA100=Matrica!$A$5,AB100=Matrica!$E$3),Matrica!$G$5,IF(AND(AA100=Matrica!$A$5,AB100=Matrica!$H$3),Matrica!$J$5,IF(AND(AA100=Matrica!$A$6,AB100=Matrica!$B$3),Matrica!$D$6,IF(AND(AA100=Matrica!$A$6,AB100=Matrica!$E$3),Matrica!$G$6,IF(AND(AA100=Matrica!$A$6,AB100=Matrica!$H$3),Matrica!$J$6,IF(AND(AA100=Matrica!$A$7,AB100=Matrica!$B$3),Matrica!$D$7,IF(AND(AA100=Matrica!$A$7,AB100=Matrica!$E$3),Matrica!$G$7,IF(AND(AA100=Matrica!$A$7,AB100=Matrica!$H$3),Matrica!$J$7,IF(AND(AA100=Matrica!$A$8,AB100=Matrica!$B$3),Matrica!$D$8,IF(AND(AA100=Matrica!$A$8,AB100=Matrica!$E$3),Matrica!$G$8,IF(AND(AA100=Matrica!$A$8,AB100=Matrica!$H$3),Matrica!$J$8,IF(AND(AA100=Matrica!$A$9,AB100=Matrica!$B$3),Matrica!$D$9,IF(AND(AA100=Matrica!$A$9,AB100=Matrica!$E$3),Matrica!$G$9,IF(AND(AA100=Matrica!$A$9,AB100=Matrica!$H$3),Matrica!$J$9,IF(AND(AA100=Matrica!$A$10,AB100=Matrica!$B$3),Matrica!$D$10,IF(AND(AA100=Matrica!$A$10,AB100=Matrica!$E$3),Matrica!$G$10,IF(AND(AA100=Matrica!$A$10,AB100=Matrica!$H$3),Matrica!$J$10,IF(AND(AA100=Matrica!$A$11,AB100=Matrica!$B$3),Matrica!$D$11,IF(AND(AA100=Matrica!$A$11,AB100=Matrica!$E$3),Matrica!$G$11,IF(AND(AA100=Matrica!$A$11,AB100=Matrica!$H$3),Matrica!$J$11,IF(AND(AA100=Matrica!$A$12,AB100=Matrica!$B$3),Matrica!$D$12,IF(AND(AA100=Matrica!$A$12,AB100=Matrica!$E$3),Matrica!$G$12,IF(AND(AA100=Matrica!$A$12,AB100=Matrica!$H$3),Matrica!$J$12,IF(AND(AA100=Matrica!$A$13,AB100=Matrica!$B$3),Matrica!$D$13,IF(AND(AA100=Matrica!$A$13,AB100=Matrica!$E$3),Matrica!$G$13,IF(AND(AA100=Matrica!$A$13,AB100=Matrica!$H$3),Matrica!$J$13,IF(AND(AA100=Matrica!$A$14,AB100=Matrica!$B$3),Matrica!$D$14,IF(AND(AA100=Matrica!$A$14,AB100=Matrica!$E$3),Matrica!$G$14,IF(AND(AA100=Matrica!$A$14,AB100=Matrica!$H$3),Matrica!$J$14,IF(AND(AA100=Matrica!$A$15,AB100=Matrica!$B$3),Matrica!$D$15,IF(AND(AA100=Matrica!$A$15,AB100=Matrica!$E$3),Matrica!$G$15,IF(AND(AA100=Matrica!$A$15,AB100=Matrica!$H$3),Matrica!$J$15,IF(AND(AA100=Matrica!$A$16,AB100=Matrica!$B$3),Matrica!$D$16,IF(AND(AA100=Matrica!$A$16,AB100=Matrica!$E$3),Matrica!$G$16,IF(AND(AA100=Matrica!$A$16,AB100=Matrica!$H$3),Matrica!$J$16,"")))))))))))))))))))))))))))))))))))))))</f>
        <v>2.84</v>
      </c>
      <c r="AA100" s="171" t="s">
        <v>11</v>
      </c>
      <c r="AB100" s="171">
        <v>3</v>
      </c>
      <c r="AC100" s="172">
        <v>2.79</v>
      </c>
      <c r="AD100" s="173" t="str">
        <f t="shared" si="36"/>
        <v>PAD</v>
      </c>
      <c r="AE100" s="173">
        <f t="shared" si="43"/>
        <v>-4.1237113402061887</v>
      </c>
      <c r="AF100" s="173">
        <f t="shared" si="44"/>
        <v>-4.123711340206189E-2</v>
      </c>
      <c r="AG100" s="174">
        <v>5</v>
      </c>
      <c r="AH100" s="181">
        <f>AC99/((P99-P100)/P100+1)</f>
        <v>2.7429890109890112</v>
      </c>
      <c r="AI100" s="175">
        <f t="shared" si="31"/>
        <v>39877.414199999999</v>
      </c>
      <c r="AJ100" s="175">
        <f t="shared" si="32"/>
        <v>-4.1931576309112923</v>
      </c>
      <c r="AK100" s="176" t="s">
        <v>10</v>
      </c>
      <c r="AL100" s="176">
        <v>2</v>
      </c>
      <c r="AM100" s="176">
        <v>3.22</v>
      </c>
      <c r="AN100" s="177">
        <f t="shared" si="37"/>
        <v>46023.395600000003</v>
      </c>
      <c r="AO100" s="177">
        <f t="shared" si="45"/>
        <v>10.572771479736808</v>
      </c>
      <c r="AP100" s="175">
        <f t="shared" si="33"/>
        <v>199387.071</v>
      </c>
      <c r="AQ100" s="177">
        <f t="shared" si="34"/>
        <v>230116.978</v>
      </c>
      <c r="AR100" s="178">
        <f t="shared" si="35"/>
        <v>-30729.907000000007</v>
      </c>
    </row>
    <row r="101" spans="3:44" ht="80.099999999999994" customHeight="1">
      <c r="C101" s="44" t="s">
        <v>240</v>
      </c>
      <c r="D101" s="142" t="s">
        <v>148</v>
      </c>
      <c r="E101" s="167" t="s">
        <v>10</v>
      </c>
      <c r="F101" s="41" t="s">
        <v>137</v>
      </c>
      <c r="G101" s="36">
        <v>0.04</v>
      </c>
      <c r="H101" s="36">
        <v>0.04</v>
      </c>
      <c r="I101" s="36">
        <v>0.1</v>
      </c>
      <c r="J101" s="36">
        <v>17.32</v>
      </c>
      <c r="K101" s="36">
        <v>17.32</v>
      </c>
      <c r="L101" s="40">
        <f t="shared" si="42"/>
        <v>18.705599999999997</v>
      </c>
      <c r="M101" s="40">
        <f>K101+(G101*K101)+(H101*K101)+(I101*K101)</f>
        <v>20.437599999999996</v>
      </c>
      <c r="N101" s="39">
        <v>2871.8</v>
      </c>
      <c r="O101" s="39">
        <f t="shared" si="38"/>
        <v>53718.742079999996</v>
      </c>
      <c r="P101" s="39">
        <f t="shared" si="39"/>
        <v>58692.699679999991</v>
      </c>
      <c r="Q101" s="39">
        <f t="shared" si="40"/>
        <v>19.067117000017745</v>
      </c>
      <c r="R101" s="39">
        <f t="shared" si="41"/>
        <v>20.832590796315685</v>
      </c>
      <c r="S101" s="39">
        <v>3.76</v>
      </c>
      <c r="T101" s="36" t="s">
        <v>9</v>
      </c>
      <c r="U101" s="36" t="s">
        <v>291</v>
      </c>
      <c r="V101" s="39">
        <v>4.1100000000000003</v>
      </c>
      <c r="W101" s="36" t="s">
        <v>8</v>
      </c>
      <c r="X101" s="36" t="s">
        <v>292</v>
      </c>
      <c r="Y101" s="36">
        <f>IF(AND(AA101=Matrica!$A$4,AB101=Matrica!$B$3),Matrica!$B$4,IF(AND(AA101=Matrica!$A$4,AB101=Matrica!$E$3),Matrica!$E$4,IF(AND(AA101=Matrica!$A$4,AB101=Matrica!$H$3),Matrica!$H$4,IF(AND(AA101=Matrica!$A$5,AB101=Matrica!$B$3),Matrica!$B$5,IF(AND(AA101=Matrica!$A$5,AB101=Matrica!$E$3),Matrica!$E$5,IF(AND(AA101=Matrica!$A$5,AB101=Matrica!$H$3),Matrica!$H$5,IF(AND(AA101=Matrica!$A$6,AB101=Matrica!$B$3),Matrica!$B$6,IF(AND(AA101=Matrica!$A$6,AB101=Matrica!$E$3),Matrica!$E$6,IF(AND(AA101=Matrica!$A$6,AB101=Matrica!$H$3),Matrica!$H$6,IF(AND(AA101=Matrica!$A$7,AB101=Matrica!$B$3),Matrica!$B$7,IF(AND(AA101=Matrica!$A$7,AB101=Matrica!$E$3),Matrica!$E$7,IF(AND(AA101=Matrica!$A$7,AB101=Matrica!$H$3),Matrica!$H$7,IF(AND(AA101=Matrica!$A$8,AB101=Matrica!$B$3),Matrica!$B$8,IF(AND(AA101=Matrica!$A$8,AB101=Matrica!$E$3),Matrica!$E$8,IF(AND(AA101=Matrica!$A$8,AB101=Matrica!$H$3),Matrica!$H$8,IF(AND(AA101=Matrica!$A$9,AB101=Matrica!$B$3),Matrica!$B$9,IF(AND(AA101=Matrica!$A$9,AB101=Matrica!$E$3),Matrica!$E$9,IF(AND(AA101=Matrica!$A$9,AB101=Matrica!$H$3),Matrica!$H$9,IF(AND(AA101=Matrica!$A$10,AB101=Matrica!$B$3),Matrica!$B$10,IF(AND(AA101=Matrica!$A$10,AB101=Matrica!$E$3),Matrica!$E$10,IF(AND(AA101=Matrica!$A$10,AB101=Matrica!$H$3),Matrica!$H$10,IF(AND(AA101=Matrica!$A$11,AB101=Matrica!$B$3),Matrica!$B$11,IF(AND(AA101=Matrica!$A$11,AB101=Matrica!$E$3),Matrica!$E$11,IF(AND(AA101=Matrica!$A$11,AB101=Matrica!$H$3),Matrica!$H$11,IF(AND(AA101=Matrica!$A$12,AB101=Matrica!$B$3),Matrica!$B$12,IF(AND(AA101=Matrica!$A$12,AB101=Matrica!$E$3),Matrica!$E$12,IF(AND(AA101=Matrica!$A$12,AB101=Matrica!$H$3),Matrica!$H$12,IF(AND(AA101=Matrica!$A$13,AB101=Matrica!$B$3),Matrica!$B$13,IF(AND(AA101=Matrica!$A$13,AB101=Matrica!$E$3),Matrica!$E$13,IF(AND(AA101=Matrica!$A$13,AB101=Matrica!$H$3),Matrica!$H$13,IF(AND(AA101=Matrica!$A$14,AB101=Matrica!$B$3),Matrica!$B$14,IF(AND(AA101=Matrica!$A$14,AB101=Matrica!$E$3),Matrica!$E$14,IF(AND(AA101=Matrica!$A$14,AB101=Matrica!$H$3),Matrica!$H$14,IF(AND(AA101=Matrica!$A$15,AB101=Matrica!$B$3),Matrica!$B$15,IF(AND(AA101=Matrica!$A$15,AB101=Matrica!$E$3),Matrica!$E$15,IF(AND(AA101=Matrica!$A$15,AB101=Matrica!$H$3),Matrica!$H$15,IF(AND(AA101=Matrica!$A$16,AB101=Matrica!$B$3),Matrica!$B$16,IF(AND(AA101=Matrica!$A$16,AB101=Matrica!$E$3),Matrica!$E$16,IF(AND(AA101=Matrica!$A$16,AB101=Matrica!$H$3),Matrica!$H$16,"")))))))))))))))))))))))))))))))))))))))</f>
        <v>4.13</v>
      </c>
      <c r="Z101" s="36">
        <f>IF(AND(AA101=Matrica!$A$4,AB101=Matrica!$B$3),Matrica!$D$4,IF(AND(AA101=Matrica!$A$4,AB101=Matrica!$E$3),Matrica!$G$4,IF(AND(AA101=Matrica!$A$4,AB101=Matrica!$H$3),Matrica!$J$4,IF(AND(AA101=Matrica!$A$5,AB101=Matrica!$B$3),Matrica!$D$5,IF(AND(AA101=Matrica!$A$5,AB101=Matrica!$E$3),Matrica!$G$5,IF(AND(AA101=Matrica!$A$5,AB101=Matrica!$H$3),Matrica!$J$5,IF(AND(AA101=Matrica!$A$6,AB101=Matrica!$B$3),Matrica!$D$6,IF(AND(AA101=Matrica!$A$6,AB101=Matrica!$E$3),Matrica!$G$6,IF(AND(AA101=Matrica!$A$6,AB101=Matrica!$H$3),Matrica!$J$6,IF(AND(AA101=Matrica!$A$7,AB101=Matrica!$B$3),Matrica!$D$7,IF(AND(AA101=Matrica!$A$7,AB101=Matrica!$E$3),Matrica!$G$7,IF(AND(AA101=Matrica!$A$7,AB101=Matrica!$H$3),Matrica!$J$7,IF(AND(AA101=Matrica!$A$8,AB101=Matrica!$B$3),Matrica!$D$8,IF(AND(AA101=Matrica!$A$8,AB101=Matrica!$E$3),Matrica!$G$8,IF(AND(AA101=Matrica!$A$8,AB101=Matrica!$H$3),Matrica!$J$8,IF(AND(AA101=Matrica!$A$9,AB101=Matrica!$B$3),Matrica!$D$9,IF(AND(AA101=Matrica!$A$9,AB101=Matrica!$E$3),Matrica!$G$9,IF(AND(AA101=Matrica!$A$9,AB101=Matrica!$H$3),Matrica!$J$9,IF(AND(AA101=Matrica!$A$10,AB101=Matrica!$B$3),Matrica!$D$10,IF(AND(AA101=Matrica!$A$10,AB101=Matrica!$E$3),Matrica!$G$10,IF(AND(AA101=Matrica!$A$10,AB101=Matrica!$H$3),Matrica!$J$10,IF(AND(AA101=Matrica!$A$11,AB101=Matrica!$B$3),Matrica!$D$11,IF(AND(AA101=Matrica!$A$11,AB101=Matrica!$E$3),Matrica!$G$11,IF(AND(AA101=Matrica!$A$11,AB101=Matrica!$H$3),Matrica!$J$11,IF(AND(AA101=Matrica!$A$12,AB101=Matrica!$B$3),Matrica!$D$12,IF(AND(AA101=Matrica!$A$12,AB101=Matrica!$E$3),Matrica!$G$12,IF(AND(AA101=Matrica!$A$12,AB101=Matrica!$H$3),Matrica!$J$12,IF(AND(AA101=Matrica!$A$13,AB101=Matrica!$B$3),Matrica!$D$13,IF(AND(AA101=Matrica!$A$13,AB101=Matrica!$E$3),Matrica!$G$13,IF(AND(AA101=Matrica!$A$13,AB101=Matrica!$H$3),Matrica!$J$13,IF(AND(AA101=Matrica!$A$14,AB101=Matrica!$B$3),Matrica!$D$14,IF(AND(AA101=Matrica!$A$14,AB101=Matrica!$E$3),Matrica!$G$14,IF(AND(AA101=Matrica!$A$14,AB101=Matrica!$H$3),Matrica!$J$14,IF(AND(AA101=Matrica!$A$15,AB101=Matrica!$B$3),Matrica!$D$15,IF(AND(AA101=Matrica!$A$15,AB101=Matrica!$E$3),Matrica!$G$15,IF(AND(AA101=Matrica!$A$15,AB101=Matrica!$H$3),Matrica!$J$15,IF(AND(AA101=Matrica!$A$16,AB101=Matrica!$B$3),Matrica!$D$16,IF(AND(AA101=Matrica!$A$16,AB101=Matrica!$E$3),Matrica!$G$16,IF(AND(AA101=Matrica!$A$16,AB101=Matrica!$H$3),Matrica!$J$16,"")))))))))))))))))))))))))))))))))))))))</f>
        <v>4.41</v>
      </c>
      <c r="AA101" s="171" t="s">
        <v>8</v>
      </c>
      <c r="AB101" s="171">
        <v>2</v>
      </c>
      <c r="AC101" s="172">
        <v>4.18</v>
      </c>
      <c r="AD101" s="173" t="str">
        <f t="shared" si="36"/>
        <v>RAST</v>
      </c>
      <c r="AE101" s="173">
        <f t="shared" si="43"/>
        <v>11.170212765957444</v>
      </c>
      <c r="AF101" s="173">
        <f t="shared" si="44"/>
        <v>1.7031630170316153E-2</v>
      </c>
      <c r="AG101" s="174">
        <v>8.8000000000000007</v>
      </c>
      <c r="AH101" s="136"/>
      <c r="AI101" s="175">
        <f t="shared" si="31"/>
        <v>59744.656399999993</v>
      </c>
      <c r="AJ101" s="175">
        <f t="shared" si="32"/>
        <v>1.7923127164628738</v>
      </c>
      <c r="AK101" s="176" t="s">
        <v>8</v>
      </c>
      <c r="AL101" s="176">
        <v>3</v>
      </c>
      <c r="AM101" s="177">
        <v>4.5</v>
      </c>
      <c r="AN101" s="177">
        <f t="shared" si="37"/>
        <v>64318.409999999996</v>
      </c>
      <c r="AO101" s="177">
        <f t="shared" si="45"/>
        <v>9.5850256516944796</v>
      </c>
      <c r="AP101" s="175">
        <f t="shared" si="33"/>
        <v>525752.97632000002</v>
      </c>
      <c r="AQ101" s="177">
        <f t="shared" si="34"/>
        <v>566002.00800000003</v>
      </c>
      <c r="AR101" s="178">
        <f t="shared" si="35"/>
        <v>-40249.031680000015</v>
      </c>
    </row>
    <row r="102" spans="3:44" ht="80.099999999999994" customHeight="1">
      <c r="C102" s="44" t="s">
        <v>241</v>
      </c>
      <c r="D102" s="142" t="s">
        <v>148</v>
      </c>
      <c r="E102" s="167" t="s">
        <v>11</v>
      </c>
      <c r="F102" s="41" t="s">
        <v>137</v>
      </c>
      <c r="G102" s="36">
        <v>0.04</v>
      </c>
      <c r="H102" s="36">
        <v>0.04</v>
      </c>
      <c r="I102" s="36">
        <v>0.1</v>
      </c>
      <c r="J102" s="36">
        <v>14.88</v>
      </c>
      <c r="K102" s="36">
        <v>14.88</v>
      </c>
      <c r="L102" s="40">
        <f t="shared" si="42"/>
        <v>16.070399999999999</v>
      </c>
      <c r="M102" s="40">
        <f>K102+(G102*K102)+(H102*K102)+(I102*K102)</f>
        <v>17.558399999999999</v>
      </c>
      <c r="N102" s="39">
        <v>2871.8</v>
      </c>
      <c r="O102" s="39">
        <f t="shared" si="38"/>
        <v>46150.974719999998</v>
      </c>
      <c r="P102" s="39">
        <f t="shared" si="39"/>
        <v>50424.21312</v>
      </c>
      <c r="Q102" s="39">
        <f t="shared" si="40"/>
        <v>16.380987353363977</v>
      </c>
      <c r="R102" s="39">
        <f t="shared" si="41"/>
        <v>17.897745441638421</v>
      </c>
      <c r="S102" s="39">
        <v>3.23</v>
      </c>
      <c r="T102" s="36" t="s">
        <v>10</v>
      </c>
      <c r="U102" s="36" t="s">
        <v>291</v>
      </c>
      <c r="V102" s="39">
        <v>3.53</v>
      </c>
      <c r="W102" s="36" t="s">
        <v>9</v>
      </c>
      <c r="X102" s="36" t="s">
        <v>292</v>
      </c>
      <c r="Y102" s="36">
        <f>IF(AND(AA102=Matrica!$A$4,AB102=Matrica!$B$3),Matrica!$B$4,IF(AND(AA102=Matrica!$A$4,AB102=Matrica!$E$3),Matrica!$E$4,IF(AND(AA102=Matrica!$A$4,AB102=Matrica!$H$3),Matrica!$H$4,IF(AND(AA102=Matrica!$A$5,AB102=Matrica!$B$3),Matrica!$B$5,IF(AND(AA102=Matrica!$A$5,AB102=Matrica!$E$3),Matrica!$E$5,IF(AND(AA102=Matrica!$A$5,AB102=Matrica!$H$3),Matrica!$H$5,IF(AND(AA102=Matrica!$A$6,AB102=Matrica!$B$3),Matrica!$B$6,IF(AND(AA102=Matrica!$A$6,AB102=Matrica!$E$3),Matrica!$E$6,IF(AND(AA102=Matrica!$A$6,AB102=Matrica!$H$3),Matrica!$H$6,IF(AND(AA102=Matrica!$A$7,AB102=Matrica!$B$3),Matrica!$B$7,IF(AND(AA102=Matrica!$A$7,AB102=Matrica!$E$3),Matrica!$E$7,IF(AND(AA102=Matrica!$A$7,AB102=Matrica!$H$3),Matrica!$H$7,IF(AND(AA102=Matrica!$A$8,AB102=Matrica!$B$3),Matrica!$B$8,IF(AND(AA102=Matrica!$A$8,AB102=Matrica!$E$3),Matrica!$E$8,IF(AND(AA102=Matrica!$A$8,AB102=Matrica!$H$3),Matrica!$H$8,IF(AND(AA102=Matrica!$A$9,AB102=Matrica!$B$3),Matrica!$B$9,IF(AND(AA102=Matrica!$A$9,AB102=Matrica!$E$3),Matrica!$E$9,IF(AND(AA102=Matrica!$A$9,AB102=Matrica!$H$3),Matrica!$H$9,IF(AND(AA102=Matrica!$A$10,AB102=Matrica!$B$3),Matrica!$B$10,IF(AND(AA102=Matrica!$A$10,AB102=Matrica!$E$3),Matrica!$E$10,IF(AND(AA102=Matrica!$A$10,AB102=Matrica!$H$3),Matrica!$H$10,IF(AND(AA102=Matrica!$A$11,AB102=Matrica!$B$3),Matrica!$B$11,IF(AND(AA102=Matrica!$A$11,AB102=Matrica!$E$3),Matrica!$E$11,IF(AND(AA102=Matrica!$A$11,AB102=Matrica!$H$3),Matrica!$H$11,IF(AND(AA102=Matrica!$A$12,AB102=Matrica!$B$3),Matrica!$B$12,IF(AND(AA102=Matrica!$A$12,AB102=Matrica!$E$3),Matrica!$E$12,IF(AND(AA102=Matrica!$A$12,AB102=Matrica!$H$3),Matrica!$H$12,IF(AND(AA102=Matrica!$A$13,AB102=Matrica!$B$3),Matrica!$B$13,IF(AND(AA102=Matrica!$A$13,AB102=Matrica!$E$3),Matrica!$E$13,IF(AND(AA102=Matrica!$A$13,AB102=Matrica!$H$3),Matrica!$H$13,IF(AND(AA102=Matrica!$A$14,AB102=Matrica!$B$3),Matrica!$B$14,IF(AND(AA102=Matrica!$A$14,AB102=Matrica!$E$3),Matrica!$E$14,IF(AND(AA102=Matrica!$A$14,AB102=Matrica!$H$3),Matrica!$H$14,IF(AND(AA102=Matrica!$A$15,AB102=Matrica!$B$3),Matrica!$B$15,IF(AND(AA102=Matrica!$A$15,AB102=Matrica!$E$3),Matrica!$E$15,IF(AND(AA102=Matrica!$A$15,AB102=Matrica!$H$3),Matrica!$H$15,IF(AND(AA102=Matrica!$A$16,AB102=Matrica!$B$3),Matrica!$B$16,IF(AND(AA102=Matrica!$A$16,AB102=Matrica!$E$3),Matrica!$E$16,IF(AND(AA102=Matrica!$A$16,AB102=Matrica!$H$3),Matrica!$H$16,"")))))))))))))))))))))))))))))))))))))))</f>
        <v>3.34</v>
      </c>
      <c r="Z102" s="36">
        <f>IF(AND(AA102=Matrica!$A$4,AB102=Matrica!$B$3),Matrica!$D$4,IF(AND(AA102=Matrica!$A$4,AB102=Matrica!$E$3),Matrica!$G$4,IF(AND(AA102=Matrica!$A$4,AB102=Matrica!$H$3),Matrica!$J$4,IF(AND(AA102=Matrica!$A$5,AB102=Matrica!$B$3),Matrica!$D$5,IF(AND(AA102=Matrica!$A$5,AB102=Matrica!$E$3),Matrica!$G$5,IF(AND(AA102=Matrica!$A$5,AB102=Matrica!$H$3),Matrica!$J$5,IF(AND(AA102=Matrica!$A$6,AB102=Matrica!$B$3),Matrica!$D$6,IF(AND(AA102=Matrica!$A$6,AB102=Matrica!$E$3),Matrica!$G$6,IF(AND(AA102=Matrica!$A$6,AB102=Matrica!$H$3),Matrica!$J$6,IF(AND(AA102=Matrica!$A$7,AB102=Matrica!$B$3),Matrica!$D$7,IF(AND(AA102=Matrica!$A$7,AB102=Matrica!$E$3),Matrica!$G$7,IF(AND(AA102=Matrica!$A$7,AB102=Matrica!$H$3),Matrica!$J$7,IF(AND(AA102=Matrica!$A$8,AB102=Matrica!$B$3),Matrica!$D$8,IF(AND(AA102=Matrica!$A$8,AB102=Matrica!$E$3),Matrica!$G$8,IF(AND(AA102=Matrica!$A$8,AB102=Matrica!$H$3),Matrica!$J$8,IF(AND(AA102=Matrica!$A$9,AB102=Matrica!$B$3),Matrica!$D$9,IF(AND(AA102=Matrica!$A$9,AB102=Matrica!$E$3),Matrica!$G$9,IF(AND(AA102=Matrica!$A$9,AB102=Matrica!$H$3),Matrica!$J$9,IF(AND(AA102=Matrica!$A$10,AB102=Matrica!$B$3),Matrica!$D$10,IF(AND(AA102=Matrica!$A$10,AB102=Matrica!$E$3),Matrica!$G$10,IF(AND(AA102=Matrica!$A$10,AB102=Matrica!$H$3),Matrica!$J$10,IF(AND(AA102=Matrica!$A$11,AB102=Matrica!$B$3),Matrica!$D$11,IF(AND(AA102=Matrica!$A$11,AB102=Matrica!$E$3),Matrica!$G$11,IF(AND(AA102=Matrica!$A$11,AB102=Matrica!$H$3),Matrica!$J$11,IF(AND(AA102=Matrica!$A$12,AB102=Matrica!$B$3),Matrica!$D$12,IF(AND(AA102=Matrica!$A$12,AB102=Matrica!$E$3),Matrica!$G$12,IF(AND(AA102=Matrica!$A$12,AB102=Matrica!$H$3),Matrica!$J$12,IF(AND(AA102=Matrica!$A$13,AB102=Matrica!$B$3),Matrica!$D$13,IF(AND(AA102=Matrica!$A$13,AB102=Matrica!$E$3),Matrica!$G$13,IF(AND(AA102=Matrica!$A$13,AB102=Matrica!$H$3),Matrica!$J$13,IF(AND(AA102=Matrica!$A$14,AB102=Matrica!$B$3),Matrica!$D$14,IF(AND(AA102=Matrica!$A$14,AB102=Matrica!$E$3),Matrica!$G$14,IF(AND(AA102=Matrica!$A$14,AB102=Matrica!$H$3),Matrica!$J$14,IF(AND(AA102=Matrica!$A$15,AB102=Matrica!$B$3),Matrica!$D$15,IF(AND(AA102=Matrica!$A$15,AB102=Matrica!$E$3),Matrica!$G$15,IF(AND(AA102=Matrica!$A$15,AB102=Matrica!$H$3),Matrica!$J$15,IF(AND(AA102=Matrica!$A$16,AB102=Matrica!$B$3),Matrica!$D$16,IF(AND(AA102=Matrica!$A$16,AB102=Matrica!$E$3),Matrica!$G$16,IF(AND(AA102=Matrica!$A$16,AB102=Matrica!$H$3),Matrica!$J$16,"")))))))))))))))))))))))))))))))))))))))</f>
        <v>3.45</v>
      </c>
      <c r="AA102" s="171" t="s">
        <v>10</v>
      </c>
      <c r="AB102" s="171">
        <v>3</v>
      </c>
      <c r="AC102" s="172">
        <v>3.43</v>
      </c>
      <c r="AD102" s="173" t="str">
        <f t="shared" ref="AD102:AD133" si="46">IF(AND(S102&lt;Y102,S102&lt;Z102,V102&lt;Z102,V102&lt;Y102),"RAST",IF(AND(S102&gt;Y102,S102&gt;Z102,V102&gt;Y102,V102&gt;Z102),"PAD","ISTI"))</f>
        <v>ISTI</v>
      </c>
      <c r="AE102" s="173">
        <f t="shared" si="43"/>
        <v>6.1919504643962906</v>
      </c>
      <c r="AF102" s="173">
        <f t="shared" si="44"/>
        <v>-2.8328611898016897E-2</v>
      </c>
      <c r="AG102" s="174">
        <v>0</v>
      </c>
      <c r="AH102" s="181">
        <f>AC101/((P101-P102)/P102+1)</f>
        <v>3.5911316397228639</v>
      </c>
      <c r="AI102" s="175">
        <f t="shared" si="31"/>
        <v>49024.921399999999</v>
      </c>
      <c r="AJ102" s="175">
        <f t="shared" si="32"/>
        <v>-2.7750392785901412</v>
      </c>
      <c r="AK102" s="176" t="s">
        <v>8</v>
      </c>
      <c r="AL102" s="176">
        <v>1</v>
      </c>
      <c r="AM102" s="177">
        <v>3.9</v>
      </c>
      <c r="AN102" s="177">
        <f t="shared" ref="AN102:AN148" si="47">+AM102*14292.98</f>
        <v>55742.621999999996</v>
      </c>
      <c r="AO102" s="177">
        <f t="shared" si="45"/>
        <v>10.547331432506834</v>
      </c>
      <c r="AP102" s="175">
        <f t="shared" si="33"/>
        <v>0</v>
      </c>
      <c r="AQ102" s="177">
        <f t="shared" si="34"/>
        <v>0</v>
      </c>
      <c r="AR102" s="178">
        <f t="shared" si="35"/>
        <v>0</v>
      </c>
    </row>
    <row r="103" spans="3:44" ht="80.099999999999994" customHeight="1">
      <c r="C103" s="45" t="s">
        <v>242</v>
      </c>
      <c r="D103" s="143" t="s">
        <v>50</v>
      </c>
      <c r="E103" s="167" t="s">
        <v>10</v>
      </c>
      <c r="F103" s="41" t="s">
        <v>137</v>
      </c>
      <c r="G103" s="36">
        <v>0.04</v>
      </c>
      <c r="H103" s="36">
        <v>0.05</v>
      </c>
      <c r="I103" s="36"/>
      <c r="J103" s="36">
        <v>17.32</v>
      </c>
      <c r="K103" s="36">
        <v>17.32</v>
      </c>
      <c r="L103" s="40">
        <f t="shared" si="42"/>
        <v>18.878799999999998</v>
      </c>
      <c r="M103" s="40">
        <f>K103+(G103*K103)+(H103*K103)</f>
        <v>18.878799999999998</v>
      </c>
      <c r="N103" s="39">
        <v>2871.8</v>
      </c>
      <c r="O103" s="39">
        <f t="shared" si="38"/>
        <v>54216.137839999996</v>
      </c>
      <c r="P103" s="39">
        <f t="shared" si="39"/>
        <v>54216.137839999996</v>
      </c>
      <c r="Q103" s="39">
        <f t="shared" si="40"/>
        <v>19.243664379647541</v>
      </c>
      <c r="R103" s="39">
        <f t="shared" si="41"/>
        <v>19.243664379647541</v>
      </c>
      <c r="S103" s="39">
        <v>3.79</v>
      </c>
      <c r="T103" s="36" t="s">
        <v>9</v>
      </c>
      <c r="U103" s="36" t="s">
        <v>291</v>
      </c>
      <c r="V103" s="39">
        <v>3.79</v>
      </c>
      <c r="W103" s="36" t="s">
        <v>9</v>
      </c>
      <c r="X103" s="36" t="s">
        <v>291</v>
      </c>
      <c r="Y103" s="36">
        <f>IF(AND(AA103=Matrica!$A$4,AB103=Matrica!$B$3),Matrica!$B$4,IF(AND(AA103=Matrica!$A$4,AB103=Matrica!$E$3),Matrica!$E$4,IF(AND(AA103=Matrica!$A$4,AB103=Matrica!$H$3),Matrica!$H$4,IF(AND(AA103=Matrica!$A$5,AB103=Matrica!$B$3),Matrica!$B$5,IF(AND(AA103=Matrica!$A$5,AB103=Matrica!$E$3),Matrica!$E$5,IF(AND(AA103=Matrica!$A$5,AB103=Matrica!$H$3),Matrica!$H$5,IF(AND(AA103=Matrica!$A$6,AB103=Matrica!$B$3),Matrica!$B$6,IF(AND(AA103=Matrica!$A$6,AB103=Matrica!$E$3),Matrica!$E$6,IF(AND(AA103=Matrica!$A$6,AB103=Matrica!$H$3),Matrica!$H$6,IF(AND(AA103=Matrica!$A$7,AB103=Matrica!$B$3),Matrica!$B$7,IF(AND(AA103=Matrica!$A$7,AB103=Matrica!$E$3),Matrica!$E$7,IF(AND(AA103=Matrica!$A$7,AB103=Matrica!$H$3),Matrica!$H$7,IF(AND(AA103=Matrica!$A$8,AB103=Matrica!$B$3),Matrica!$B$8,IF(AND(AA103=Matrica!$A$8,AB103=Matrica!$E$3),Matrica!$E$8,IF(AND(AA103=Matrica!$A$8,AB103=Matrica!$H$3),Matrica!$H$8,IF(AND(AA103=Matrica!$A$9,AB103=Matrica!$B$3),Matrica!$B$9,IF(AND(AA103=Matrica!$A$9,AB103=Matrica!$E$3),Matrica!$E$9,IF(AND(AA103=Matrica!$A$9,AB103=Matrica!$H$3),Matrica!$H$9,IF(AND(AA103=Matrica!$A$10,AB103=Matrica!$B$3),Matrica!$B$10,IF(AND(AA103=Matrica!$A$10,AB103=Matrica!$E$3),Matrica!$E$10,IF(AND(AA103=Matrica!$A$10,AB103=Matrica!$H$3),Matrica!$H$10,IF(AND(AA103=Matrica!$A$11,AB103=Matrica!$B$3),Matrica!$B$11,IF(AND(AA103=Matrica!$A$11,AB103=Matrica!$E$3),Matrica!$E$11,IF(AND(AA103=Matrica!$A$11,AB103=Matrica!$H$3),Matrica!$H$11,IF(AND(AA103=Matrica!$A$12,AB103=Matrica!$B$3),Matrica!$B$12,IF(AND(AA103=Matrica!$A$12,AB103=Matrica!$E$3),Matrica!$E$12,IF(AND(AA103=Matrica!$A$12,AB103=Matrica!$H$3),Matrica!$H$12,IF(AND(AA103=Matrica!$A$13,AB103=Matrica!$B$3),Matrica!$B$13,IF(AND(AA103=Matrica!$A$13,AB103=Matrica!$E$3),Matrica!$E$13,IF(AND(AA103=Matrica!$A$13,AB103=Matrica!$H$3),Matrica!$H$13,IF(AND(AA103=Matrica!$A$14,AB103=Matrica!$B$3),Matrica!$B$14,IF(AND(AA103=Matrica!$A$14,AB103=Matrica!$E$3),Matrica!$E$14,IF(AND(AA103=Matrica!$A$14,AB103=Matrica!$H$3),Matrica!$H$14,IF(AND(AA103=Matrica!$A$15,AB103=Matrica!$B$3),Matrica!$B$15,IF(AND(AA103=Matrica!$A$15,AB103=Matrica!$E$3),Matrica!$E$15,IF(AND(AA103=Matrica!$A$15,AB103=Matrica!$H$3),Matrica!$H$15,IF(AND(AA103=Matrica!$A$16,AB103=Matrica!$B$3),Matrica!$B$16,IF(AND(AA103=Matrica!$A$16,AB103=Matrica!$E$3),Matrica!$E$16,IF(AND(AA103=Matrica!$A$16,AB103=Matrica!$H$3),Matrica!$H$16,"")))))))))))))))))))))))))))))))))))))))</f>
        <v>4.13</v>
      </c>
      <c r="Z103" s="36">
        <f>IF(AND(AA103=Matrica!$A$4,AB103=Matrica!$B$3),Matrica!$D$4,IF(AND(AA103=Matrica!$A$4,AB103=Matrica!$E$3),Matrica!$G$4,IF(AND(AA103=Matrica!$A$4,AB103=Matrica!$H$3),Matrica!$J$4,IF(AND(AA103=Matrica!$A$5,AB103=Matrica!$B$3),Matrica!$D$5,IF(AND(AA103=Matrica!$A$5,AB103=Matrica!$E$3),Matrica!$G$5,IF(AND(AA103=Matrica!$A$5,AB103=Matrica!$H$3),Matrica!$J$5,IF(AND(AA103=Matrica!$A$6,AB103=Matrica!$B$3),Matrica!$D$6,IF(AND(AA103=Matrica!$A$6,AB103=Matrica!$E$3),Matrica!$G$6,IF(AND(AA103=Matrica!$A$6,AB103=Matrica!$H$3),Matrica!$J$6,IF(AND(AA103=Matrica!$A$7,AB103=Matrica!$B$3),Matrica!$D$7,IF(AND(AA103=Matrica!$A$7,AB103=Matrica!$E$3),Matrica!$G$7,IF(AND(AA103=Matrica!$A$7,AB103=Matrica!$H$3),Matrica!$J$7,IF(AND(AA103=Matrica!$A$8,AB103=Matrica!$B$3),Matrica!$D$8,IF(AND(AA103=Matrica!$A$8,AB103=Matrica!$E$3),Matrica!$G$8,IF(AND(AA103=Matrica!$A$8,AB103=Matrica!$H$3),Matrica!$J$8,IF(AND(AA103=Matrica!$A$9,AB103=Matrica!$B$3),Matrica!$D$9,IF(AND(AA103=Matrica!$A$9,AB103=Matrica!$E$3),Matrica!$G$9,IF(AND(AA103=Matrica!$A$9,AB103=Matrica!$H$3),Matrica!$J$9,IF(AND(AA103=Matrica!$A$10,AB103=Matrica!$B$3),Matrica!$D$10,IF(AND(AA103=Matrica!$A$10,AB103=Matrica!$E$3),Matrica!$G$10,IF(AND(AA103=Matrica!$A$10,AB103=Matrica!$H$3),Matrica!$J$10,IF(AND(AA103=Matrica!$A$11,AB103=Matrica!$B$3),Matrica!$D$11,IF(AND(AA103=Matrica!$A$11,AB103=Matrica!$E$3),Matrica!$G$11,IF(AND(AA103=Matrica!$A$11,AB103=Matrica!$H$3),Matrica!$J$11,IF(AND(AA103=Matrica!$A$12,AB103=Matrica!$B$3),Matrica!$D$12,IF(AND(AA103=Matrica!$A$12,AB103=Matrica!$E$3),Matrica!$G$12,IF(AND(AA103=Matrica!$A$12,AB103=Matrica!$H$3),Matrica!$J$12,IF(AND(AA103=Matrica!$A$13,AB103=Matrica!$B$3),Matrica!$D$13,IF(AND(AA103=Matrica!$A$13,AB103=Matrica!$E$3),Matrica!$G$13,IF(AND(AA103=Matrica!$A$13,AB103=Matrica!$H$3),Matrica!$J$13,IF(AND(AA103=Matrica!$A$14,AB103=Matrica!$B$3),Matrica!$D$14,IF(AND(AA103=Matrica!$A$14,AB103=Matrica!$E$3),Matrica!$G$14,IF(AND(AA103=Matrica!$A$14,AB103=Matrica!$H$3),Matrica!$J$14,IF(AND(AA103=Matrica!$A$15,AB103=Matrica!$B$3),Matrica!$D$15,IF(AND(AA103=Matrica!$A$15,AB103=Matrica!$E$3),Matrica!$G$15,IF(AND(AA103=Matrica!$A$15,AB103=Matrica!$H$3),Matrica!$J$15,IF(AND(AA103=Matrica!$A$16,AB103=Matrica!$B$3),Matrica!$D$16,IF(AND(AA103=Matrica!$A$16,AB103=Matrica!$E$3),Matrica!$G$16,IF(AND(AA103=Matrica!$A$16,AB103=Matrica!$H$3),Matrica!$J$16,"")))))))))))))))))))))))))))))))))))))))</f>
        <v>4.41</v>
      </c>
      <c r="AA103" s="171" t="s">
        <v>8</v>
      </c>
      <c r="AB103" s="171">
        <v>2</v>
      </c>
      <c r="AC103" s="172">
        <v>4.1500000000000004</v>
      </c>
      <c r="AD103" s="173" t="str">
        <f t="shared" si="46"/>
        <v>RAST</v>
      </c>
      <c r="AE103" s="173">
        <f t="shared" si="43"/>
        <v>9.4986807387862893</v>
      </c>
      <c r="AF103" s="173">
        <f t="shared" si="44"/>
        <v>9.4986807387862887E-2</v>
      </c>
      <c r="AG103" s="174">
        <v>177.08</v>
      </c>
      <c r="AH103" s="136"/>
      <c r="AI103" s="175">
        <f t="shared" si="31"/>
        <v>59315.867000000006</v>
      </c>
      <c r="AJ103" s="175">
        <f t="shared" si="32"/>
        <v>9.406293703638724</v>
      </c>
      <c r="AK103" s="176" t="s">
        <v>8</v>
      </c>
      <c r="AL103" s="176">
        <v>2</v>
      </c>
      <c r="AM103" s="176">
        <v>4.1900000000000004</v>
      </c>
      <c r="AN103" s="177">
        <f t="shared" si="47"/>
        <v>59887.586200000005</v>
      </c>
      <c r="AO103" s="177">
        <f t="shared" si="45"/>
        <v>10.460812197167769</v>
      </c>
      <c r="AP103" s="175">
        <f t="shared" si="33"/>
        <v>10503653.728360001</v>
      </c>
      <c r="AQ103" s="177">
        <f t="shared" si="34"/>
        <v>10604893.764296001</v>
      </c>
      <c r="AR103" s="178">
        <f t="shared" si="35"/>
        <v>-101240.03593599983</v>
      </c>
    </row>
    <row r="104" spans="3:44" ht="80.099999999999994" customHeight="1">
      <c r="C104" s="45" t="s">
        <v>243</v>
      </c>
      <c r="D104" s="143" t="s">
        <v>50</v>
      </c>
      <c r="E104" s="167" t="s">
        <v>11</v>
      </c>
      <c r="F104" s="41" t="s">
        <v>137</v>
      </c>
      <c r="G104" s="36">
        <v>0.04</v>
      </c>
      <c r="H104" s="36">
        <v>0.05</v>
      </c>
      <c r="I104" s="36"/>
      <c r="J104" s="36">
        <v>14.88</v>
      </c>
      <c r="K104" s="36">
        <v>14.88</v>
      </c>
      <c r="L104" s="40">
        <f t="shared" si="42"/>
        <v>16.219200000000001</v>
      </c>
      <c r="M104" s="40">
        <f>K104+(G104*K104)+(H104*K104)</f>
        <v>16.219200000000001</v>
      </c>
      <c r="N104" s="39">
        <v>2871.8</v>
      </c>
      <c r="O104" s="39">
        <f t="shared" ref="O104:O135" si="48">L104*N104</f>
        <v>46578.298560000003</v>
      </c>
      <c r="P104" s="39">
        <f t="shared" ref="P104:P135" si="49">IF(M104=0,"",M104*N104)</f>
        <v>46578.298560000003</v>
      </c>
      <c r="Q104" s="39">
        <f t="shared" ref="Q104:Q135" si="50">O104/2817.35</f>
        <v>16.532663162191422</v>
      </c>
      <c r="R104" s="39">
        <f t="shared" ref="R104:R135" si="51">IFERROR(P104/2817.35,"")</f>
        <v>16.532663162191422</v>
      </c>
      <c r="S104" s="39">
        <v>3.26</v>
      </c>
      <c r="T104" s="36" t="s">
        <v>10</v>
      </c>
      <c r="U104" s="36" t="s">
        <v>291</v>
      </c>
      <c r="V104" s="39">
        <v>3.26</v>
      </c>
      <c r="W104" s="36" t="s">
        <v>10</v>
      </c>
      <c r="X104" s="36" t="s">
        <v>291</v>
      </c>
      <c r="Y104" s="36">
        <f>IF(AND(AA104=Matrica!$A$4,AB104=Matrica!$B$3),Matrica!$B$4,IF(AND(AA104=Matrica!$A$4,AB104=Matrica!$E$3),Matrica!$E$4,IF(AND(AA104=Matrica!$A$4,AB104=Matrica!$H$3),Matrica!$H$4,IF(AND(AA104=Matrica!$A$5,AB104=Matrica!$B$3),Matrica!$B$5,IF(AND(AA104=Matrica!$A$5,AB104=Matrica!$E$3),Matrica!$E$5,IF(AND(AA104=Matrica!$A$5,AB104=Matrica!$H$3),Matrica!$H$5,IF(AND(AA104=Matrica!$A$6,AB104=Matrica!$B$3),Matrica!$B$6,IF(AND(AA104=Matrica!$A$6,AB104=Matrica!$E$3),Matrica!$E$6,IF(AND(AA104=Matrica!$A$6,AB104=Matrica!$H$3),Matrica!$H$6,IF(AND(AA104=Matrica!$A$7,AB104=Matrica!$B$3),Matrica!$B$7,IF(AND(AA104=Matrica!$A$7,AB104=Matrica!$E$3),Matrica!$E$7,IF(AND(AA104=Matrica!$A$7,AB104=Matrica!$H$3),Matrica!$H$7,IF(AND(AA104=Matrica!$A$8,AB104=Matrica!$B$3),Matrica!$B$8,IF(AND(AA104=Matrica!$A$8,AB104=Matrica!$E$3),Matrica!$E$8,IF(AND(AA104=Matrica!$A$8,AB104=Matrica!$H$3),Matrica!$H$8,IF(AND(AA104=Matrica!$A$9,AB104=Matrica!$B$3),Matrica!$B$9,IF(AND(AA104=Matrica!$A$9,AB104=Matrica!$E$3),Matrica!$E$9,IF(AND(AA104=Matrica!$A$9,AB104=Matrica!$H$3),Matrica!$H$9,IF(AND(AA104=Matrica!$A$10,AB104=Matrica!$B$3),Matrica!$B$10,IF(AND(AA104=Matrica!$A$10,AB104=Matrica!$E$3),Matrica!$E$10,IF(AND(AA104=Matrica!$A$10,AB104=Matrica!$H$3),Matrica!$H$10,IF(AND(AA104=Matrica!$A$11,AB104=Matrica!$B$3),Matrica!$B$11,IF(AND(AA104=Matrica!$A$11,AB104=Matrica!$E$3),Matrica!$E$11,IF(AND(AA104=Matrica!$A$11,AB104=Matrica!$H$3),Matrica!$H$11,IF(AND(AA104=Matrica!$A$12,AB104=Matrica!$B$3),Matrica!$B$12,IF(AND(AA104=Matrica!$A$12,AB104=Matrica!$E$3),Matrica!$E$12,IF(AND(AA104=Matrica!$A$12,AB104=Matrica!$H$3),Matrica!$H$12,IF(AND(AA104=Matrica!$A$13,AB104=Matrica!$B$3),Matrica!$B$13,IF(AND(AA104=Matrica!$A$13,AB104=Matrica!$E$3),Matrica!$E$13,IF(AND(AA104=Matrica!$A$13,AB104=Matrica!$H$3),Matrica!$H$13,IF(AND(AA104=Matrica!$A$14,AB104=Matrica!$B$3),Matrica!$B$14,IF(AND(AA104=Matrica!$A$14,AB104=Matrica!$E$3),Matrica!$E$14,IF(AND(AA104=Matrica!$A$14,AB104=Matrica!$H$3),Matrica!$H$14,IF(AND(AA104=Matrica!$A$15,AB104=Matrica!$B$3),Matrica!$B$15,IF(AND(AA104=Matrica!$A$15,AB104=Matrica!$E$3),Matrica!$E$15,IF(AND(AA104=Matrica!$A$15,AB104=Matrica!$H$3),Matrica!$H$15,IF(AND(AA104=Matrica!$A$16,AB104=Matrica!$B$3),Matrica!$B$16,IF(AND(AA104=Matrica!$A$16,AB104=Matrica!$E$3),Matrica!$E$16,IF(AND(AA104=Matrica!$A$16,AB104=Matrica!$H$3),Matrica!$H$16,"")))))))))))))))))))))))))))))))))))))))</f>
        <v>3.34</v>
      </c>
      <c r="Z104" s="36">
        <f>IF(AND(AA104=Matrica!$A$4,AB104=Matrica!$B$3),Matrica!$D$4,IF(AND(AA104=Matrica!$A$4,AB104=Matrica!$E$3),Matrica!$G$4,IF(AND(AA104=Matrica!$A$4,AB104=Matrica!$H$3),Matrica!$J$4,IF(AND(AA104=Matrica!$A$5,AB104=Matrica!$B$3),Matrica!$D$5,IF(AND(AA104=Matrica!$A$5,AB104=Matrica!$E$3),Matrica!$G$5,IF(AND(AA104=Matrica!$A$5,AB104=Matrica!$H$3),Matrica!$J$5,IF(AND(AA104=Matrica!$A$6,AB104=Matrica!$B$3),Matrica!$D$6,IF(AND(AA104=Matrica!$A$6,AB104=Matrica!$E$3),Matrica!$G$6,IF(AND(AA104=Matrica!$A$6,AB104=Matrica!$H$3),Matrica!$J$6,IF(AND(AA104=Matrica!$A$7,AB104=Matrica!$B$3),Matrica!$D$7,IF(AND(AA104=Matrica!$A$7,AB104=Matrica!$E$3),Matrica!$G$7,IF(AND(AA104=Matrica!$A$7,AB104=Matrica!$H$3),Matrica!$J$7,IF(AND(AA104=Matrica!$A$8,AB104=Matrica!$B$3),Matrica!$D$8,IF(AND(AA104=Matrica!$A$8,AB104=Matrica!$E$3),Matrica!$G$8,IF(AND(AA104=Matrica!$A$8,AB104=Matrica!$H$3),Matrica!$J$8,IF(AND(AA104=Matrica!$A$9,AB104=Matrica!$B$3),Matrica!$D$9,IF(AND(AA104=Matrica!$A$9,AB104=Matrica!$E$3),Matrica!$G$9,IF(AND(AA104=Matrica!$A$9,AB104=Matrica!$H$3),Matrica!$J$9,IF(AND(AA104=Matrica!$A$10,AB104=Matrica!$B$3),Matrica!$D$10,IF(AND(AA104=Matrica!$A$10,AB104=Matrica!$E$3),Matrica!$G$10,IF(AND(AA104=Matrica!$A$10,AB104=Matrica!$H$3),Matrica!$J$10,IF(AND(AA104=Matrica!$A$11,AB104=Matrica!$B$3),Matrica!$D$11,IF(AND(AA104=Matrica!$A$11,AB104=Matrica!$E$3),Matrica!$G$11,IF(AND(AA104=Matrica!$A$11,AB104=Matrica!$H$3),Matrica!$J$11,IF(AND(AA104=Matrica!$A$12,AB104=Matrica!$B$3),Matrica!$D$12,IF(AND(AA104=Matrica!$A$12,AB104=Matrica!$E$3),Matrica!$G$12,IF(AND(AA104=Matrica!$A$12,AB104=Matrica!$H$3),Matrica!$J$12,IF(AND(AA104=Matrica!$A$13,AB104=Matrica!$B$3),Matrica!$D$13,IF(AND(AA104=Matrica!$A$13,AB104=Matrica!$E$3),Matrica!$G$13,IF(AND(AA104=Matrica!$A$13,AB104=Matrica!$H$3),Matrica!$J$13,IF(AND(AA104=Matrica!$A$14,AB104=Matrica!$B$3),Matrica!$D$14,IF(AND(AA104=Matrica!$A$14,AB104=Matrica!$E$3),Matrica!$G$14,IF(AND(AA104=Matrica!$A$14,AB104=Matrica!$H$3),Matrica!$J$14,IF(AND(AA104=Matrica!$A$15,AB104=Matrica!$B$3),Matrica!$D$15,IF(AND(AA104=Matrica!$A$15,AB104=Matrica!$E$3),Matrica!$G$15,IF(AND(AA104=Matrica!$A$15,AB104=Matrica!$H$3),Matrica!$J$15,IF(AND(AA104=Matrica!$A$16,AB104=Matrica!$B$3),Matrica!$D$16,IF(AND(AA104=Matrica!$A$16,AB104=Matrica!$E$3),Matrica!$G$16,IF(AND(AA104=Matrica!$A$16,AB104=Matrica!$H$3),Matrica!$J$16,"")))))))))))))))))))))))))))))))))))))))</f>
        <v>3.45</v>
      </c>
      <c r="AA104" s="171" t="s">
        <v>10</v>
      </c>
      <c r="AB104" s="171">
        <v>3</v>
      </c>
      <c r="AC104" s="172">
        <v>3.43</v>
      </c>
      <c r="AD104" s="173" t="str">
        <f t="shared" si="46"/>
        <v>RAST</v>
      </c>
      <c r="AE104" s="173">
        <f t="shared" si="43"/>
        <v>5.2147239263803797</v>
      </c>
      <c r="AF104" s="173">
        <f t="shared" si="44"/>
        <v>5.2147239263803796E-2</v>
      </c>
      <c r="AG104" s="174">
        <v>67.319999999999993</v>
      </c>
      <c r="AH104" s="181">
        <f>AC103/((P103-P104)/P104+1)</f>
        <v>3.5653579676674374</v>
      </c>
      <c r="AI104" s="175">
        <f t="shared" si="31"/>
        <v>49024.921399999999</v>
      </c>
      <c r="AJ104" s="175">
        <f t="shared" si="32"/>
        <v>5.2527097718015003</v>
      </c>
      <c r="AK104" s="176" t="s">
        <v>9</v>
      </c>
      <c r="AL104" s="176">
        <v>2</v>
      </c>
      <c r="AM104" s="177">
        <v>3.6</v>
      </c>
      <c r="AN104" s="177">
        <f t="shared" si="47"/>
        <v>51454.728000000003</v>
      </c>
      <c r="AO104" s="177">
        <f t="shared" si="45"/>
        <v>10.469316378567184</v>
      </c>
      <c r="AP104" s="175">
        <f t="shared" si="33"/>
        <v>3300357.7086479994</v>
      </c>
      <c r="AQ104" s="177">
        <f t="shared" si="34"/>
        <v>3463932.28896</v>
      </c>
      <c r="AR104" s="178">
        <f t="shared" si="35"/>
        <v>-163574.58031200059</v>
      </c>
    </row>
    <row r="105" spans="3:44" ht="80.099999999999994" customHeight="1">
      <c r="C105" s="45" t="s">
        <v>244</v>
      </c>
      <c r="D105" s="143" t="s">
        <v>50</v>
      </c>
      <c r="E105" s="167" t="s">
        <v>12</v>
      </c>
      <c r="F105" s="41" t="s">
        <v>137</v>
      </c>
      <c r="G105" s="36">
        <v>0.04</v>
      </c>
      <c r="H105" s="36">
        <v>0.05</v>
      </c>
      <c r="I105" s="36"/>
      <c r="J105" s="36">
        <v>13.65</v>
      </c>
      <c r="K105" s="36">
        <v>13.65</v>
      </c>
      <c r="L105" s="40">
        <f t="shared" si="42"/>
        <v>14.878499999999999</v>
      </c>
      <c r="M105" s="40">
        <f>K105+(G105*K105)+(H105*K105)</f>
        <v>14.878499999999999</v>
      </c>
      <c r="N105" s="39">
        <v>2871.8</v>
      </c>
      <c r="O105" s="39">
        <f t="shared" si="48"/>
        <v>42728.076300000001</v>
      </c>
      <c r="P105" s="39">
        <f t="shared" si="49"/>
        <v>42728.076300000001</v>
      </c>
      <c r="Q105" s="39">
        <f t="shared" si="50"/>
        <v>15.166051892736082</v>
      </c>
      <c r="R105" s="39">
        <f t="shared" si="51"/>
        <v>15.166051892736082</v>
      </c>
      <c r="S105" s="39">
        <v>2.99</v>
      </c>
      <c r="T105" s="36" t="s">
        <v>10</v>
      </c>
      <c r="U105" s="36" t="s">
        <v>292</v>
      </c>
      <c r="V105" s="39">
        <v>2.99</v>
      </c>
      <c r="W105" s="36" t="s">
        <v>10</v>
      </c>
      <c r="X105" s="36" t="s">
        <v>292</v>
      </c>
      <c r="Y105" s="36">
        <f>IF(AND(AA105=Matrica!$A$4,AB105=Matrica!$B$3),Matrica!$B$4,IF(AND(AA105=Matrica!$A$4,AB105=Matrica!$E$3),Matrica!$E$4,IF(AND(AA105=Matrica!$A$4,AB105=Matrica!$H$3),Matrica!$H$4,IF(AND(AA105=Matrica!$A$5,AB105=Matrica!$B$3),Matrica!$B$5,IF(AND(AA105=Matrica!$A$5,AB105=Matrica!$E$3),Matrica!$E$5,IF(AND(AA105=Matrica!$A$5,AB105=Matrica!$H$3),Matrica!$H$5,IF(AND(AA105=Matrica!$A$6,AB105=Matrica!$B$3),Matrica!$B$6,IF(AND(AA105=Matrica!$A$6,AB105=Matrica!$E$3),Matrica!$E$6,IF(AND(AA105=Matrica!$A$6,AB105=Matrica!$H$3),Matrica!$H$6,IF(AND(AA105=Matrica!$A$7,AB105=Matrica!$B$3),Matrica!$B$7,IF(AND(AA105=Matrica!$A$7,AB105=Matrica!$E$3),Matrica!$E$7,IF(AND(AA105=Matrica!$A$7,AB105=Matrica!$H$3),Matrica!$H$7,IF(AND(AA105=Matrica!$A$8,AB105=Matrica!$B$3),Matrica!$B$8,IF(AND(AA105=Matrica!$A$8,AB105=Matrica!$E$3),Matrica!$E$8,IF(AND(AA105=Matrica!$A$8,AB105=Matrica!$H$3),Matrica!$H$8,IF(AND(AA105=Matrica!$A$9,AB105=Matrica!$B$3),Matrica!$B$9,IF(AND(AA105=Matrica!$A$9,AB105=Matrica!$E$3),Matrica!$E$9,IF(AND(AA105=Matrica!$A$9,AB105=Matrica!$H$3),Matrica!$H$9,IF(AND(AA105=Matrica!$A$10,AB105=Matrica!$B$3),Matrica!$B$10,IF(AND(AA105=Matrica!$A$10,AB105=Matrica!$E$3),Matrica!$E$10,IF(AND(AA105=Matrica!$A$10,AB105=Matrica!$H$3),Matrica!$H$10,IF(AND(AA105=Matrica!$A$11,AB105=Matrica!$B$3),Matrica!$B$11,IF(AND(AA105=Matrica!$A$11,AB105=Matrica!$E$3),Matrica!$E$11,IF(AND(AA105=Matrica!$A$11,AB105=Matrica!$H$3),Matrica!$H$11,IF(AND(AA105=Matrica!$A$12,AB105=Matrica!$B$3),Matrica!$B$12,IF(AND(AA105=Matrica!$A$12,AB105=Matrica!$E$3),Matrica!$E$12,IF(AND(AA105=Matrica!$A$12,AB105=Matrica!$H$3),Matrica!$H$12,IF(AND(AA105=Matrica!$A$13,AB105=Matrica!$B$3),Matrica!$B$13,IF(AND(AA105=Matrica!$A$13,AB105=Matrica!$E$3),Matrica!$E$13,IF(AND(AA105=Matrica!$A$13,AB105=Matrica!$H$3),Matrica!$H$13,IF(AND(AA105=Matrica!$A$14,AB105=Matrica!$B$3),Matrica!$B$14,IF(AND(AA105=Matrica!$A$14,AB105=Matrica!$E$3),Matrica!$E$14,IF(AND(AA105=Matrica!$A$14,AB105=Matrica!$H$3),Matrica!$H$14,IF(AND(AA105=Matrica!$A$15,AB105=Matrica!$B$3),Matrica!$B$15,IF(AND(AA105=Matrica!$A$15,AB105=Matrica!$E$3),Matrica!$E$15,IF(AND(AA105=Matrica!$A$15,AB105=Matrica!$H$3),Matrica!$H$15,IF(AND(AA105=Matrica!$A$16,AB105=Matrica!$B$3),Matrica!$B$16,IF(AND(AA105=Matrica!$A$16,AB105=Matrica!$E$3),Matrica!$E$16,IF(AND(AA105=Matrica!$A$16,AB105=Matrica!$H$3),Matrica!$H$16,"")))))))))))))))))))))))))))))))))))))))</f>
        <v>2.76</v>
      </c>
      <c r="Z105" s="36">
        <f>IF(AND(AA105=Matrica!$A$4,AB105=Matrica!$B$3),Matrica!$D$4,IF(AND(AA105=Matrica!$A$4,AB105=Matrica!$E$3),Matrica!$G$4,IF(AND(AA105=Matrica!$A$4,AB105=Matrica!$H$3),Matrica!$J$4,IF(AND(AA105=Matrica!$A$5,AB105=Matrica!$B$3),Matrica!$D$5,IF(AND(AA105=Matrica!$A$5,AB105=Matrica!$E$3),Matrica!$G$5,IF(AND(AA105=Matrica!$A$5,AB105=Matrica!$H$3),Matrica!$J$5,IF(AND(AA105=Matrica!$A$6,AB105=Matrica!$B$3),Matrica!$D$6,IF(AND(AA105=Matrica!$A$6,AB105=Matrica!$E$3),Matrica!$G$6,IF(AND(AA105=Matrica!$A$6,AB105=Matrica!$H$3),Matrica!$J$6,IF(AND(AA105=Matrica!$A$7,AB105=Matrica!$B$3),Matrica!$D$7,IF(AND(AA105=Matrica!$A$7,AB105=Matrica!$E$3),Matrica!$G$7,IF(AND(AA105=Matrica!$A$7,AB105=Matrica!$H$3),Matrica!$J$7,IF(AND(AA105=Matrica!$A$8,AB105=Matrica!$B$3),Matrica!$D$8,IF(AND(AA105=Matrica!$A$8,AB105=Matrica!$E$3),Matrica!$G$8,IF(AND(AA105=Matrica!$A$8,AB105=Matrica!$H$3),Matrica!$J$8,IF(AND(AA105=Matrica!$A$9,AB105=Matrica!$B$3),Matrica!$D$9,IF(AND(AA105=Matrica!$A$9,AB105=Matrica!$E$3),Matrica!$G$9,IF(AND(AA105=Matrica!$A$9,AB105=Matrica!$H$3),Matrica!$J$9,IF(AND(AA105=Matrica!$A$10,AB105=Matrica!$B$3),Matrica!$D$10,IF(AND(AA105=Matrica!$A$10,AB105=Matrica!$E$3),Matrica!$G$10,IF(AND(AA105=Matrica!$A$10,AB105=Matrica!$H$3),Matrica!$J$10,IF(AND(AA105=Matrica!$A$11,AB105=Matrica!$B$3),Matrica!$D$11,IF(AND(AA105=Matrica!$A$11,AB105=Matrica!$E$3),Matrica!$G$11,IF(AND(AA105=Matrica!$A$11,AB105=Matrica!$H$3),Matrica!$J$11,IF(AND(AA105=Matrica!$A$12,AB105=Matrica!$B$3),Matrica!$D$12,IF(AND(AA105=Matrica!$A$12,AB105=Matrica!$E$3),Matrica!$G$12,IF(AND(AA105=Matrica!$A$12,AB105=Matrica!$H$3),Matrica!$J$12,IF(AND(AA105=Matrica!$A$13,AB105=Matrica!$B$3),Matrica!$D$13,IF(AND(AA105=Matrica!$A$13,AB105=Matrica!$E$3),Matrica!$G$13,IF(AND(AA105=Matrica!$A$13,AB105=Matrica!$H$3),Matrica!$J$13,IF(AND(AA105=Matrica!$A$14,AB105=Matrica!$B$3),Matrica!$D$14,IF(AND(AA105=Matrica!$A$14,AB105=Matrica!$E$3),Matrica!$G$14,IF(AND(AA105=Matrica!$A$14,AB105=Matrica!$H$3),Matrica!$J$14,IF(AND(AA105=Matrica!$A$15,AB105=Matrica!$B$3),Matrica!$D$15,IF(AND(AA105=Matrica!$A$15,AB105=Matrica!$E$3),Matrica!$G$15,IF(AND(AA105=Matrica!$A$15,AB105=Matrica!$H$3),Matrica!$J$15,IF(AND(AA105=Matrica!$A$16,AB105=Matrica!$B$3),Matrica!$D$16,IF(AND(AA105=Matrica!$A$16,AB105=Matrica!$E$3),Matrica!$G$16,IF(AND(AA105=Matrica!$A$16,AB105=Matrica!$H$3),Matrica!$J$16,"")))))))))))))))))))))))))))))))))))))))</f>
        <v>2.84</v>
      </c>
      <c r="AA105" s="171" t="s">
        <v>11</v>
      </c>
      <c r="AB105" s="171">
        <v>3</v>
      </c>
      <c r="AC105" s="172">
        <v>2.8</v>
      </c>
      <c r="AD105" s="173" t="str">
        <f t="shared" si="46"/>
        <v>PAD</v>
      </c>
      <c r="AE105" s="173">
        <f t="shared" si="43"/>
        <v>-6.3545150501672367</v>
      </c>
      <c r="AF105" s="173">
        <f t="shared" si="44"/>
        <v>-6.3545150501672365E-2</v>
      </c>
      <c r="AG105" s="174">
        <v>0</v>
      </c>
      <c r="AH105" s="181">
        <f>AC104/((P104-P105)/P105+1)</f>
        <v>3.146471774193548</v>
      </c>
      <c r="AI105" s="175">
        <f t="shared" si="31"/>
        <v>40020.343999999997</v>
      </c>
      <c r="AJ105" s="175">
        <f t="shared" si="32"/>
        <v>-6.3371266260353609</v>
      </c>
      <c r="AK105" s="176" t="s">
        <v>10</v>
      </c>
      <c r="AL105" s="176">
        <v>2</v>
      </c>
      <c r="AM105" s="176">
        <v>3.31</v>
      </c>
      <c r="AN105" s="177">
        <f t="shared" si="47"/>
        <v>47309.763800000001</v>
      </c>
      <c r="AO105" s="177">
        <f t="shared" si="45"/>
        <v>10.722896738508215</v>
      </c>
      <c r="AP105" s="175">
        <f t="shared" si="33"/>
        <v>0</v>
      </c>
      <c r="AQ105" s="177">
        <f t="shared" si="34"/>
        <v>0</v>
      </c>
      <c r="AR105" s="178">
        <f t="shared" si="35"/>
        <v>0</v>
      </c>
    </row>
    <row r="106" spans="3:44" ht="80.099999999999994" customHeight="1">
      <c r="C106" s="45" t="s">
        <v>245</v>
      </c>
      <c r="D106" s="143" t="s">
        <v>50</v>
      </c>
      <c r="E106" s="167" t="s">
        <v>13</v>
      </c>
      <c r="F106" s="41" t="s">
        <v>137</v>
      </c>
      <c r="G106" s="36">
        <v>0.04</v>
      </c>
      <c r="H106" s="36">
        <v>0.05</v>
      </c>
      <c r="I106" s="36"/>
      <c r="J106" s="36">
        <v>13.42</v>
      </c>
      <c r="K106" s="36">
        <v>13.42</v>
      </c>
      <c r="L106" s="40">
        <f t="shared" si="42"/>
        <v>14.627799999999999</v>
      </c>
      <c r="M106" s="40">
        <f>K106+(G106*K106)+(H106*K106)</f>
        <v>14.627799999999999</v>
      </c>
      <c r="N106" s="39">
        <v>2871.8</v>
      </c>
      <c r="O106" s="39">
        <f t="shared" si="48"/>
        <v>42008.116040000001</v>
      </c>
      <c r="P106" s="39">
        <f t="shared" si="49"/>
        <v>42008.116040000001</v>
      </c>
      <c r="Q106" s="39">
        <f t="shared" si="50"/>
        <v>14.910506696008662</v>
      </c>
      <c r="R106" s="39">
        <f t="shared" si="51"/>
        <v>14.910506696008662</v>
      </c>
      <c r="S106" s="39">
        <v>2.94</v>
      </c>
      <c r="T106" s="36" t="s">
        <v>10</v>
      </c>
      <c r="U106" s="36" t="s">
        <v>292</v>
      </c>
      <c r="V106" s="39">
        <v>2.94</v>
      </c>
      <c r="W106" s="36" t="s">
        <v>10</v>
      </c>
      <c r="X106" s="36" t="s">
        <v>292</v>
      </c>
      <c r="Y106" s="36">
        <f>IF(AND(AA106=Matrica!$A$4,AB106=Matrica!$B$3),Matrica!$B$4,IF(AND(AA106=Matrica!$A$4,AB106=Matrica!$E$3),Matrica!$E$4,IF(AND(AA106=Matrica!$A$4,AB106=Matrica!$H$3),Matrica!$H$4,IF(AND(AA106=Matrica!$A$5,AB106=Matrica!$B$3),Matrica!$B$5,IF(AND(AA106=Matrica!$A$5,AB106=Matrica!$E$3),Matrica!$E$5,IF(AND(AA106=Matrica!$A$5,AB106=Matrica!$H$3),Matrica!$H$5,IF(AND(AA106=Matrica!$A$6,AB106=Matrica!$B$3),Matrica!$B$6,IF(AND(AA106=Matrica!$A$6,AB106=Matrica!$E$3),Matrica!$E$6,IF(AND(AA106=Matrica!$A$6,AB106=Matrica!$H$3),Matrica!$H$6,IF(AND(AA106=Matrica!$A$7,AB106=Matrica!$B$3),Matrica!$B$7,IF(AND(AA106=Matrica!$A$7,AB106=Matrica!$E$3),Matrica!$E$7,IF(AND(AA106=Matrica!$A$7,AB106=Matrica!$H$3),Matrica!$H$7,IF(AND(AA106=Matrica!$A$8,AB106=Matrica!$B$3),Matrica!$B$8,IF(AND(AA106=Matrica!$A$8,AB106=Matrica!$E$3),Matrica!$E$8,IF(AND(AA106=Matrica!$A$8,AB106=Matrica!$H$3),Matrica!$H$8,IF(AND(AA106=Matrica!$A$9,AB106=Matrica!$B$3),Matrica!$B$9,IF(AND(AA106=Matrica!$A$9,AB106=Matrica!$E$3),Matrica!$E$9,IF(AND(AA106=Matrica!$A$9,AB106=Matrica!$H$3),Matrica!$H$9,IF(AND(AA106=Matrica!$A$10,AB106=Matrica!$B$3),Matrica!$B$10,IF(AND(AA106=Matrica!$A$10,AB106=Matrica!$E$3),Matrica!$E$10,IF(AND(AA106=Matrica!$A$10,AB106=Matrica!$H$3),Matrica!$H$10,IF(AND(AA106=Matrica!$A$11,AB106=Matrica!$B$3),Matrica!$B$11,IF(AND(AA106=Matrica!$A$11,AB106=Matrica!$E$3),Matrica!$E$11,IF(AND(AA106=Matrica!$A$11,AB106=Matrica!$H$3),Matrica!$H$11,IF(AND(AA106=Matrica!$A$12,AB106=Matrica!$B$3),Matrica!$B$12,IF(AND(AA106=Matrica!$A$12,AB106=Matrica!$E$3),Matrica!$E$12,IF(AND(AA106=Matrica!$A$12,AB106=Matrica!$H$3),Matrica!$H$12,IF(AND(AA106=Matrica!$A$13,AB106=Matrica!$B$3),Matrica!$B$13,IF(AND(AA106=Matrica!$A$13,AB106=Matrica!$E$3),Matrica!$E$13,IF(AND(AA106=Matrica!$A$13,AB106=Matrica!$H$3),Matrica!$H$13,IF(AND(AA106=Matrica!$A$14,AB106=Matrica!$B$3),Matrica!$B$14,IF(AND(AA106=Matrica!$A$14,AB106=Matrica!$E$3),Matrica!$E$14,IF(AND(AA106=Matrica!$A$14,AB106=Matrica!$H$3),Matrica!$H$14,IF(AND(AA106=Matrica!$A$15,AB106=Matrica!$B$3),Matrica!$B$15,IF(AND(AA106=Matrica!$A$15,AB106=Matrica!$E$3),Matrica!$E$15,IF(AND(AA106=Matrica!$A$15,AB106=Matrica!$H$3),Matrica!$H$15,IF(AND(AA106=Matrica!$A$16,AB106=Matrica!$B$3),Matrica!$B$16,IF(AND(AA106=Matrica!$A$16,AB106=Matrica!$E$3),Matrica!$E$16,IF(AND(AA106=Matrica!$A$16,AB106=Matrica!$H$3),Matrica!$H$16,"")))))))))))))))))))))))))))))))))))))))</f>
        <v>2.76</v>
      </c>
      <c r="Z106" s="36">
        <f>IF(AND(AA106=Matrica!$A$4,AB106=Matrica!$B$3),Matrica!$D$4,IF(AND(AA106=Matrica!$A$4,AB106=Matrica!$E$3),Matrica!$G$4,IF(AND(AA106=Matrica!$A$4,AB106=Matrica!$H$3),Matrica!$J$4,IF(AND(AA106=Matrica!$A$5,AB106=Matrica!$B$3),Matrica!$D$5,IF(AND(AA106=Matrica!$A$5,AB106=Matrica!$E$3),Matrica!$G$5,IF(AND(AA106=Matrica!$A$5,AB106=Matrica!$H$3),Matrica!$J$5,IF(AND(AA106=Matrica!$A$6,AB106=Matrica!$B$3),Matrica!$D$6,IF(AND(AA106=Matrica!$A$6,AB106=Matrica!$E$3),Matrica!$G$6,IF(AND(AA106=Matrica!$A$6,AB106=Matrica!$H$3),Matrica!$J$6,IF(AND(AA106=Matrica!$A$7,AB106=Matrica!$B$3),Matrica!$D$7,IF(AND(AA106=Matrica!$A$7,AB106=Matrica!$E$3),Matrica!$G$7,IF(AND(AA106=Matrica!$A$7,AB106=Matrica!$H$3),Matrica!$J$7,IF(AND(AA106=Matrica!$A$8,AB106=Matrica!$B$3),Matrica!$D$8,IF(AND(AA106=Matrica!$A$8,AB106=Matrica!$E$3),Matrica!$G$8,IF(AND(AA106=Matrica!$A$8,AB106=Matrica!$H$3),Matrica!$J$8,IF(AND(AA106=Matrica!$A$9,AB106=Matrica!$B$3),Matrica!$D$9,IF(AND(AA106=Matrica!$A$9,AB106=Matrica!$E$3),Matrica!$G$9,IF(AND(AA106=Matrica!$A$9,AB106=Matrica!$H$3),Matrica!$J$9,IF(AND(AA106=Matrica!$A$10,AB106=Matrica!$B$3),Matrica!$D$10,IF(AND(AA106=Matrica!$A$10,AB106=Matrica!$E$3),Matrica!$G$10,IF(AND(AA106=Matrica!$A$10,AB106=Matrica!$H$3),Matrica!$J$10,IF(AND(AA106=Matrica!$A$11,AB106=Matrica!$B$3),Matrica!$D$11,IF(AND(AA106=Matrica!$A$11,AB106=Matrica!$E$3),Matrica!$G$11,IF(AND(AA106=Matrica!$A$11,AB106=Matrica!$H$3),Matrica!$J$11,IF(AND(AA106=Matrica!$A$12,AB106=Matrica!$B$3),Matrica!$D$12,IF(AND(AA106=Matrica!$A$12,AB106=Matrica!$E$3),Matrica!$G$12,IF(AND(AA106=Matrica!$A$12,AB106=Matrica!$H$3),Matrica!$J$12,IF(AND(AA106=Matrica!$A$13,AB106=Matrica!$B$3),Matrica!$D$13,IF(AND(AA106=Matrica!$A$13,AB106=Matrica!$E$3),Matrica!$G$13,IF(AND(AA106=Matrica!$A$13,AB106=Matrica!$H$3),Matrica!$J$13,IF(AND(AA106=Matrica!$A$14,AB106=Matrica!$B$3),Matrica!$D$14,IF(AND(AA106=Matrica!$A$14,AB106=Matrica!$E$3),Matrica!$G$14,IF(AND(AA106=Matrica!$A$14,AB106=Matrica!$H$3),Matrica!$J$14,IF(AND(AA106=Matrica!$A$15,AB106=Matrica!$B$3),Matrica!$D$15,IF(AND(AA106=Matrica!$A$15,AB106=Matrica!$E$3),Matrica!$G$15,IF(AND(AA106=Matrica!$A$15,AB106=Matrica!$H$3),Matrica!$J$15,IF(AND(AA106=Matrica!$A$16,AB106=Matrica!$B$3),Matrica!$D$16,IF(AND(AA106=Matrica!$A$16,AB106=Matrica!$E$3),Matrica!$G$16,IF(AND(AA106=Matrica!$A$16,AB106=Matrica!$H$3),Matrica!$J$16,"")))))))))))))))))))))))))))))))))))))))</f>
        <v>2.84</v>
      </c>
      <c r="AA106" s="171" t="s">
        <v>11</v>
      </c>
      <c r="AB106" s="171">
        <v>3</v>
      </c>
      <c r="AC106" s="172">
        <v>2.8</v>
      </c>
      <c r="AD106" s="173" t="str">
        <f t="shared" si="46"/>
        <v>PAD</v>
      </c>
      <c r="AE106" s="173">
        <f t="shared" si="43"/>
        <v>-4.7619047619047663</v>
      </c>
      <c r="AF106" s="173">
        <f t="shared" si="44"/>
        <v>-4.7619047619047665E-2</v>
      </c>
      <c r="AG106" s="174">
        <v>1</v>
      </c>
      <c r="AH106" s="181">
        <f>AC105/((P105-P106)/P106+1)</f>
        <v>2.752820512820513</v>
      </c>
      <c r="AI106" s="175">
        <f t="shared" si="31"/>
        <v>40020.343999999997</v>
      </c>
      <c r="AJ106" s="175">
        <f t="shared" si="32"/>
        <v>-4.7318761881805287</v>
      </c>
      <c r="AK106" s="176" t="s">
        <v>10</v>
      </c>
      <c r="AL106" s="176">
        <v>2</v>
      </c>
      <c r="AM106" s="176">
        <v>3.25</v>
      </c>
      <c r="AN106" s="177">
        <f t="shared" si="47"/>
        <v>46452.184999999998</v>
      </c>
      <c r="AO106" s="177">
        <f t="shared" si="45"/>
        <v>10.579072281576174</v>
      </c>
      <c r="AP106" s="175">
        <f t="shared" si="33"/>
        <v>40020.343999999997</v>
      </c>
      <c r="AQ106" s="177">
        <f t="shared" si="34"/>
        <v>46452.184999999998</v>
      </c>
      <c r="AR106" s="178">
        <f t="shared" si="35"/>
        <v>-6431.8410000000003</v>
      </c>
    </row>
    <row r="107" spans="3:44" ht="80.099999999999994" customHeight="1">
      <c r="C107" s="44" t="s">
        <v>246</v>
      </c>
      <c r="D107" s="142" t="s">
        <v>53</v>
      </c>
      <c r="E107" s="167" t="s">
        <v>10</v>
      </c>
      <c r="F107" s="41" t="s">
        <v>137</v>
      </c>
      <c r="G107" s="36">
        <v>0.04</v>
      </c>
      <c r="H107" s="36">
        <v>0.05</v>
      </c>
      <c r="I107" s="36">
        <v>0.1</v>
      </c>
      <c r="J107" s="36">
        <v>17.32</v>
      </c>
      <c r="K107" s="36">
        <v>17.32</v>
      </c>
      <c r="L107" s="40">
        <f t="shared" si="42"/>
        <v>18.878799999999998</v>
      </c>
      <c r="M107" s="40">
        <f t="shared" ref="M107:M143" si="52">K107+(G107*K107)+(H107*K107)+(I107*K107)</f>
        <v>20.610799999999998</v>
      </c>
      <c r="N107" s="39">
        <v>2871.8</v>
      </c>
      <c r="O107" s="39">
        <f t="shared" si="48"/>
        <v>54216.137839999996</v>
      </c>
      <c r="P107" s="39">
        <f t="shared" si="49"/>
        <v>59190.095439999997</v>
      </c>
      <c r="Q107" s="39">
        <f t="shared" si="50"/>
        <v>19.243664379647541</v>
      </c>
      <c r="R107" s="39">
        <f t="shared" si="51"/>
        <v>21.00913817594548</v>
      </c>
      <c r="S107" s="39">
        <v>3.79</v>
      </c>
      <c r="T107" s="36" t="s">
        <v>9</v>
      </c>
      <c r="U107" s="36" t="s">
        <v>291</v>
      </c>
      <c r="V107" s="39">
        <v>4.1399999999999997</v>
      </c>
      <c r="W107" s="36" t="s">
        <v>8</v>
      </c>
      <c r="X107" s="36" t="s">
        <v>291</v>
      </c>
      <c r="Y107" s="36">
        <f>IF(AND(AA107=Matrica!$A$4,AB107=Matrica!$B$3),Matrica!$B$4,IF(AND(AA107=Matrica!$A$4,AB107=Matrica!$E$3),Matrica!$E$4,IF(AND(AA107=Matrica!$A$4,AB107=Matrica!$H$3),Matrica!$H$4,IF(AND(AA107=Matrica!$A$5,AB107=Matrica!$B$3),Matrica!$B$5,IF(AND(AA107=Matrica!$A$5,AB107=Matrica!$E$3),Matrica!$E$5,IF(AND(AA107=Matrica!$A$5,AB107=Matrica!$H$3),Matrica!$H$5,IF(AND(AA107=Matrica!$A$6,AB107=Matrica!$B$3),Matrica!$B$6,IF(AND(AA107=Matrica!$A$6,AB107=Matrica!$E$3),Matrica!$E$6,IF(AND(AA107=Matrica!$A$6,AB107=Matrica!$H$3),Matrica!$H$6,IF(AND(AA107=Matrica!$A$7,AB107=Matrica!$B$3),Matrica!$B$7,IF(AND(AA107=Matrica!$A$7,AB107=Matrica!$E$3),Matrica!$E$7,IF(AND(AA107=Matrica!$A$7,AB107=Matrica!$H$3),Matrica!$H$7,IF(AND(AA107=Matrica!$A$8,AB107=Matrica!$B$3),Matrica!$B$8,IF(AND(AA107=Matrica!$A$8,AB107=Matrica!$E$3),Matrica!$E$8,IF(AND(AA107=Matrica!$A$8,AB107=Matrica!$H$3),Matrica!$H$8,IF(AND(AA107=Matrica!$A$9,AB107=Matrica!$B$3),Matrica!$B$9,IF(AND(AA107=Matrica!$A$9,AB107=Matrica!$E$3),Matrica!$E$9,IF(AND(AA107=Matrica!$A$9,AB107=Matrica!$H$3),Matrica!$H$9,IF(AND(AA107=Matrica!$A$10,AB107=Matrica!$B$3),Matrica!$B$10,IF(AND(AA107=Matrica!$A$10,AB107=Matrica!$E$3),Matrica!$E$10,IF(AND(AA107=Matrica!$A$10,AB107=Matrica!$H$3),Matrica!$H$10,IF(AND(AA107=Matrica!$A$11,AB107=Matrica!$B$3),Matrica!$B$11,IF(AND(AA107=Matrica!$A$11,AB107=Matrica!$E$3),Matrica!$E$11,IF(AND(AA107=Matrica!$A$11,AB107=Matrica!$H$3),Matrica!$H$11,IF(AND(AA107=Matrica!$A$12,AB107=Matrica!$B$3),Matrica!$B$12,IF(AND(AA107=Matrica!$A$12,AB107=Matrica!$E$3),Matrica!$E$12,IF(AND(AA107=Matrica!$A$12,AB107=Matrica!$H$3),Matrica!$H$12,IF(AND(AA107=Matrica!$A$13,AB107=Matrica!$B$3),Matrica!$B$13,IF(AND(AA107=Matrica!$A$13,AB107=Matrica!$E$3),Matrica!$E$13,IF(AND(AA107=Matrica!$A$13,AB107=Matrica!$H$3),Matrica!$H$13,IF(AND(AA107=Matrica!$A$14,AB107=Matrica!$B$3),Matrica!$B$14,IF(AND(AA107=Matrica!$A$14,AB107=Matrica!$E$3),Matrica!$E$14,IF(AND(AA107=Matrica!$A$14,AB107=Matrica!$H$3),Matrica!$H$14,IF(AND(AA107=Matrica!$A$15,AB107=Matrica!$B$3),Matrica!$B$15,IF(AND(AA107=Matrica!$A$15,AB107=Matrica!$E$3),Matrica!$E$15,IF(AND(AA107=Matrica!$A$15,AB107=Matrica!$H$3),Matrica!$H$15,IF(AND(AA107=Matrica!$A$16,AB107=Matrica!$B$3),Matrica!$B$16,IF(AND(AA107=Matrica!$A$16,AB107=Matrica!$E$3),Matrica!$E$16,IF(AND(AA107=Matrica!$A$16,AB107=Matrica!$H$3),Matrica!$H$16,"")))))))))))))))))))))))))))))))))))))))</f>
        <v>4.13</v>
      </c>
      <c r="Z107" s="36">
        <f>IF(AND(AA107=Matrica!$A$4,AB107=Matrica!$B$3),Matrica!$D$4,IF(AND(AA107=Matrica!$A$4,AB107=Matrica!$E$3),Matrica!$G$4,IF(AND(AA107=Matrica!$A$4,AB107=Matrica!$H$3),Matrica!$J$4,IF(AND(AA107=Matrica!$A$5,AB107=Matrica!$B$3),Matrica!$D$5,IF(AND(AA107=Matrica!$A$5,AB107=Matrica!$E$3),Matrica!$G$5,IF(AND(AA107=Matrica!$A$5,AB107=Matrica!$H$3),Matrica!$J$5,IF(AND(AA107=Matrica!$A$6,AB107=Matrica!$B$3),Matrica!$D$6,IF(AND(AA107=Matrica!$A$6,AB107=Matrica!$E$3),Matrica!$G$6,IF(AND(AA107=Matrica!$A$6,AB107=Matrica!$H$3),Matrica!$J$6,IF(AND(AA107=Matrica!$A$7,AB107=Matrica!$B$3),Matrica!$D$7,IF(AND(AA107=Matrica!$A$7,AB107=Matrica!$E$3),Matrica!$G$7,IF(AND(AA107=Matrica!$A$7,AB107=Matrica!$H$3),Matrica!$J$7,IF(AND(AA107=Matrica!$A$8,AB107=Matrica!$B$3),Matrica!$D$8,IF(AND(AA107=Matrica!$A$8,AB107=Matrica!$E$3),Matrica!$G$8,IF(AND(AA107=Matrica!$A$8,AB107=Matrica!$H$3),Matrica!$J$8,IF(AND(AA107=Matrica!$A$9,AB107=Matrica!$B$3),Matrica!$D$9,IF(AND(AA107=Matrica!$A$9,AB107=Matrica!$E$3),Matrica!$G$9,IF(AND(AA107=Matrica!$A$9,AB107=Matrica!$H$3),Matrica!$J$9,IF(AND(AA107=Matrica!$A$10,AB107=Matrica!$B$3),Matrica!$D$10,IF(AND(AA107=Matrica!$A$10,AB107=Matrica!$E$3),Matrica!$G$10,IF(AND(AA107=Matrica!$A$10,AB107=Matrica!$H$3),Matrica!$J$10,IF(AND(AA107=Matrica!$A$11,AB107=Matrica!$B$3),Matrica!$D$11,IF(AND(AA107=Matrica!$A$11,AB107=Matrica!$E$3),Matrica!$G$11,IF(AND(AA107=Matrica!$A$11,AB107=Matrica!$H$3),Matrica!$J$11,IF(AND(AA107=Matrica!$A$12,AB107=Matrica!$B$3),Matrica!$D$12,IF(AND(AA107=Matrica!$A$12,AB107=Matrica!$E$3),Matrica!$G$12,IF(AND(AA107=Matrica!$A$12,AB107=Matrica!$H$3),Matrica!$J$12,IF(AND(AA107=Matrica!$A$13,AB107=Matrica!$B$3),Matrica!$D$13,IF(AND(AA107=Matrica!$A$13,AB107=Matrica!$E$3),Matrica!$G$13,IF(AND(AA107=Matrica!$A$13,AB107=Matrica!$H$3),Matrica!$J$13,IF(AND(AA107=Matrica!$A$14,AB107=Matrica!$B$3),Matrica!$D$14,IF(AND(AA107=Matrica!$A$14,AB107=Matrica!$E$3),Matrica!$G$14,IF(AND(AA107=Matrica!$A$14,AB107=Matrica!$H$3),Matrica!$J$14,IF(AND(AA107=Matrica!$A$15,AB107=Matrica!$B$3),Matrica!$D$15,IF(AND(AA107=Matrica!$A$15,AB107=Matrica!$E$3),Matrica!$G$15,IF(AND(AA107=Matrica!$A$15,AB107=Matrica!$H$3),Matrica!$J$15,IF(AND(AA107=Matrica!$A$16,AB107=Matrica!$B$3),Matrica!$D$16,IF(AND(AA107=Matrica!$A$16,AB107=Matrica!$E$3),Matrica!$G$16,IF(AND(AA107=Matrica!$A$16,AB107=Matrica!$H$3),Matrica!$J$16,"")))))))))))))))))))))))))))))))))))))))</f>
        <v>4.41</v>
      </c>
      <c r="AA107" s="171" t="s">
        <v>8</v>
      </c>
      <c r="AB107" s="171">
        <v>2</v>
      </c>
      <c r="AC107" s="172">
        <v>4.2300000000000004</v>
      </c>
      <c r="AD107" s="173" t="str">
        <f t="shared" si="46"/>
        <v>ISTI</v>
      </c>
      <c r="AE107" s="173">
        <f t="shared" si="43"/>
        <v>11.609498680738795</v>
      </c>
      <c r="AF107" s="173">
        <f t="shared" si="44"/>
        <v>2.1739130434782792E-2</v>
      </c>
      <c r="AG107" s="174">
        <v>2</v>
      </c>
      <c r="AH107" s="136"/>
      <c r="AI107" s="175">
        <f t="shared" si="31"/>
        <v>60459.305400000005</v>
      </c>
      <c r="AJ107" s="175">
        <f t="shared" si="32"/>
        <v>2.1442944982012824</v>
      </c>
      <c r="AK107" s="176" t="s">
        <v>8</v>
      </c>
      <c r="AL107" s="176">
        <v>4</v>
      </c>
      <c r="AM107" s="176">
        <v>4.58</v>
      </c>
      <c r="AN107" s="177">
        <f t="shared" si="47"/>
        <v>65461.848400000003</v>
      </c>
      <c r="AO107" s="177">
        <f t="shared" si="45"/>
        <v>10.595950071338489</v>
      </c>
      <c r="AP107" s="175">
        <f t="shared" si="33"/>
        <v>120918.61080000001</v>
      </c>
      <c r="AQ107" s="177">
        <f t="shared" si="34"/>
        <v>130923.69680000001</v>
      </c>
      <c r="AR107" s="178">
        <f t="shared" si="35"/>
        <v>-10005.085999999996</v>
      </c>
    </row>
    <row r="108" spans="3:44" ht="80.099999999999994" customHeight="1">
      <c r="C108" s="44" t="s">
        <v>247</v>
      </c>
      <c r="D108" s="142" t="s">
        <v>53</v>
      </c>
      <c r="E108" s="167" t="s">
        <v>11</v>
      </c>
      <c r="F108" s="41" t="s">
        <v>137</v>
      </c>
      <c r="G108" s="36">
        <v>0.04</v>
      </c>
      <c r="H108" s="36">
        <v>0.05</v>
      </c>
      <c r="I108" s="36">
        <v>0.1</v>
      </c>
      <c r="J108" s="36">
        <v>14.88</v>
      </c>
      <c r="K108" s="36">
        <v>14.88</v>
      </c>
      <c r="L108" s="40">
        <f t="shared" si="42"/>
        <v>16.219200000000001</v>
      </c>
      <c r="M108" s="40">
        <f t="shared" si="52"/>
        <v>17.7072</v>
      </c>
      <c r="N108" s="39">
        <v>2871.8</v>
      </c>
      <c r="O108" s="39">
        <f t="shared" si="48"/>
        <v>46578.298560000003</v>
      </c>
      <c r="P108" s="39">
        <f t="shared" si="49"/>
        <v>50851.536960000005</v>
      </c>
      <c r="Q108" s="39">
        <f t="shared" si="50"/>
        <v>16.532663162191422</v>
      </c>
      <c r="R108" s="39">
        <f t="shared" si="51"/>
        <v>18.049421250465866</v>
      </c>
      <c r="S108" s="39">
        <v>3.26</v>
      </c>
      <c r="T108" s="36" t="s">
        <v>10</v>
      </c>
      <c r="U108" s="36" t="s">
        <v>291</v>
      </c>
      <c r="V108" s="39">
        <v>3.56</v>
      </c>
      <c r="W108" s="36" t="s">
        <v>9</v>
      </c>
      <c r="X108" s="36" t="s">
        <v>292</v>
      </c>
      <c r="Y108" s="36">
        <f>IF(AND(AA108=Matrica!$A$4,AB108=Matrica!$B$3),Matrica!$B$4,IF(AND(AA108=Matrica!$A$4,AB108=Matrica!$E$3),Matrica!$E$4,IF(AND(AA108=Matrica!$A$4,AB108=Matrica!$H$3),Matrica!$H$4,IF(AND(AA108=Matrica!$A$5,AB108=Matrica!$B$3),Matrica!$B$5,IF(AND(AA108=Matrica!$A$5,AB108=Matrica!$E$3),Matrica!$E$5,IF(AND(AA108=Matrica!$A$5,AB108=Matrica!$H$3),Matrica!$H$5,IF(AND(AA108=Matrica!$A$6,AB108=Matrica!$B$3),Matrica!$B$6,IF(AND(AA108=Matrica!$A$6,AB108=Matrica!$E$3),Matrica!$E$6,IF(AND(AA108=Matrica!$A$6,AB108=Matrica!$H$3),Matrica!$H$6,IF(AND(AA108=Matrica!$A$7,AB108=Matrica!$B$3),Matrica!$B$7,IF(AND(AA108=Matrica!$A$7,AB108=Matrica!$E$3),Matrica!$E$7,IF(AND(AA108=Matrica!$A$7,AB108=Matrica!$H$3),Matrica!$H$7,IF(AND(AA108=Matrica!$A$8,AB108=Matrica!$B$3),Matrica!$B$8,IF(AND(AA108=Matrica!$A$8,AB108=Matrica!$E$3),Matrica!$E$8,IF(AND(AA108=Matrica!$A$8,AB108=Matrica!$H$3),Matrica!$H$8,IF(AND(AA108=Matrica!$A$9,AB108=Matrica!$B$3),Matrica!$B$9,IF(AND(AA108=Matrica!$A$9,AB108=Matrica!$E$3),Matrica!$E$9,IF(AND(AA108=Matrica!$A$9,AB108=Matrica!$H$3),Matrica!$H$9,IF(AND(AA108=Matrica!$A$10,AB108=Matrica!$B$3),Matrica!$B$10,IF(AND(AA108=Matrica!$A$10,AB108=Matrica!$E$3),Matrica!$E$10,IF(AND(AA108=Matrica!$A$10,AB108=Matrica!$H$3),Matrica!$H$10,IF(AND(AA108=Matrica!$A$11,AB108=Matrica!$B$3),Matrica!$B$11,IF(AND(AA108=Matrica!$A$11,AB108=Matrica!$E$3),Matrica!$E$11,IF(AND(AA108=Matrica!$A$11,AB108=Matrica!$H$3),Matrica!$H$11,IF(AND(AA108=Matrica!$A$12,AB108=Matrica!$B$3),Matrica!$B$12,IF(AND(AA108=Matrica!$A$12,AB108=Matrica!$E$3),Matrica!$E$12,IF(AND(AA108=Matrica!$A$12,AB108=Matrica!$H$3),Matrica!$H$12,IF(AND(AA108=Matrica!$A$13,AB108=Matrica!$B$3),Matrica!$B$13,IF(AND(AA108=Matrica!$A$13,AB108=Matrica!$E$3),Matrica!$E$13,IF(AND(AA108=Matrica!$A$13,AB108=Matrica!$H$3),Matrica!$H$13,IF(AND(AA108=Matrica!$A$14,AB108=Matrica!$B$3),Matrica!$B$14,IF(AND(AA108=Matrica!$A$14,AB108=Matrica!$E$3),Matrica!$E$14,IF(AND(AA108=Matrica!$A$14,AB108=Matrica!$H$3),Matrica!$H$14,IF(AND(AA108=Matrica!$A$15,AB108=Matrica!$B$3),Matrica!$B$15,IF(AND(AA108=Matrica!$A$15,AB108=Matrica!$E$3),Matrica!$E$15,IF(AND(AA108=Matrica!$A$15,AB108=Matrica!$H$3),Matrica!$H$15,IF(AND(AA108=Matrica!$A$16,AB108=Matrica!$B$3),Matrica!$B$16,IF(AND(AA108=Matrica!$A$16,AB108=Matrica!$E$3),Matrica!$E$16,IF(AND(AA108=Matrica!$A$16,AB108=Matrica!$H$3),Matrica!$H$16,"")))))))))))))))))))))))))))))))))))))))</f>
        <v>3.34</v>
      </c>
      <c r="Z108" s="36">
        <f>IF(AND(AA108=Matrica!$A$4,AB108=Matrica!$B$3),Matrica!$D$4,IF(AND(AA108=Matrica!$A$4,AB108=Matrica!$E$3),Matrica!$G$4,IF(AND(AA108=Matrica!$A$4,AB108=Matrica!$H$3),Matrica!$J$4,IF(AND(AA108=Matrica!$A$5,AB108=Matrica!$B$3),Matrica!$D$5,IF(AND(AA108=Matrica!$A$5,AB108=Matrica!$E$3),Matrica!$G$5,IF(AND(AA108=Matrica!$A$5,AB108=Matrica!$H$3),Matrica!$J$5,IF(AND(AA108=Matrica!$A$6,AB108=Matrica!$B$3),Matrica!$D$6,IF(AND(AA108=Matrica!$A$6,AB108=Matrica!$E$3),Matrica!$G$6,IF(AND(AA108=Matrica!$A$6,AB108=Matrica!$H$3),Matrica!$J$6,IF(AND(AA108=Matrica!$A$7,AB108=Matrica!$B$3),Matrica!$D$7,IF(AND(AA108=Matrica!$A$7,AB108=Matrica!$E$3),Matrica!$G$7,IF(AND(AA108=Matrica!$A$7,AB108=Matrica!$H$3),Matrica!$J$7,IF(AND(AA108=Matrica!$A$8,AB108=Matrica!$B$3),Matrica!$D$8,IF(AND(AA108=Matrica!$A$8,AB108=Matrica!$E$3),Matrica!$G$8,IF(AND(AA108=Matrica!$A$8,AB108=Matrica!$H$3),Matrica!$J$8,IF(AND(AA108=Matrica!$A$9,AB108=Matrica!$B$3),Matrica!$D$9,IF(AND(AA108=Matrica!$A$9,AB108=Matrica!$E$3),Matrica!$G$9,IF(AND(AA108=Matrica!$A$9,AB108=Matrica!$H$3),Matrica!$J$9,IF(AND(AA108=Matrica!$A$10,AB108=Matrica!$B$3),Matrica!$D$10,IF(AND(AA108=Matrica!$A$10,AB108=Matrica!$E$3),Matrica!$G$10,IF(AND(AA108=Matrica!$A$10,AB108=Matrica!$H$3),Matrica!$J$10,IF(AND(AA108=Matrica!$A$11,AB108=Matrica!$B$3),Matrica!$D$11,IF(AND(AA108=Matrica!$A$11,AB108=Matrica!$E$3),Matrica!$G$11,IF(AND(AA108=Matrica!$A$11,AB108=Matrica!$H$3),Matrica!$J$11,IF(AND(AA108=Matrica!$A$12,AB108=Matrica!$B$3),Matrica!$D$12,IF(AND(AA108=Matrica!$A$12,AB108=Matrica!$E$3),Matrica!$G$12,IF(AND(AA108=Matrica!$A$12,AB108=Matrica!$H$3),Matrica!$J$12,IF(AND(AA108=Matrica!$A$13,AB108=Matrica!$B$3),Matrica!$D$13,IF(AND(AA108=Matrica!$A$13,AB108=Matrica!$E$3),Matrica!$G$13,IF(AND(AA108=Matrica!$A$13,AB108=Matrica!$H$3),Matrica!$J$13,IF(AND(AA108=Matrica!$A$14,AB108=Matrica!$B$3),Matrica!$D$14,IF(AND(AA108=Matrica!$A$14,AB108=Matrica!$E$3),Matrica!$G$14,IF(AND(AA108=Matrica!$A$14,AB108=Matrica!$H$3),Matrica!$J$14,IF(AND(AA108=Matrica!$A$15,AB108=Matrica!$B$3),Matrica!$D$15,IF(AND(AA108=Matrica!$A$15,AB108=Matrica!$E$3),Matrica!$G$15,IF(AND(AA108=Matrica!$A$15,AB108=Matrica!$H$3),Matrica!$J$15,IF(AND(AA108=Matrica!$A$16,AB108=Matrica!$B$3),Matrica!$D$16,IF(AND(AA108=Matrica!$A$16,AB108=Matrica!$E$3),Matrica!$G$16,IF(AND(AA108=Matrica!$A$16,AB108=Matrica!$H$3),Matrica!$J$16,"")))))))))))))))))))))))))))))))))))))))</f>
        <v>3.45</v>
      </c>
      <c r="AA108" s="171" t="s">
        <v>10</v>
      </c>
      <c r="AB108" s="171">
        <v>3</v>
      </c>
      <c r="AC108" s="172">
        <v>3.45</v>
      </c>
      <c r="AD108" s="173" t="str">
        <f t="shared" si="46"/>
        <v>ISTI</v>
      </c>
      <c r="AE108" s="173">
        <f t="shared" si="43"/>
        <v>5.8282208588957181</v>
      </c>
      <c r="AF108" s="173">
        <f t="shared" si="44"/>
        <v>-3.0898876404494346E-2</v>
      </c>
      <c r="AG108" s="174">
        <v>3</v>
      </c>
      <c r="AH108" s="181">
        <f>AC107/((P107-P108)/P108+1)</f>
        <v>3.6340877598152432</v>
      </c>
      <c r="AI108" s="175">
        <f t="shared" si="31"/>
        <v>49310.781000000003</v>
      </c>
      <c r="AJ108" s="175">
        <f t="shared" si="32"/>
        <v>-3.0299103077493283</v>
      </c>
      <c r="AK108" s="176" t="s">
        <v>8</v>
      </c>
      <c r="AL108" s="176">
        <v>1</v>
      </c>
      <c r="AM108" s="176">
        <v>3.94</v>
      </c>
      <c r="AN108" s="177">
        <f t="shared" si="47"/>
        <v>56314.341199999995</v>
      </c>
      <c r="AO108" s="177">
        <f t="shared" si="45"/>
        <v>10.742653155787707</v>
      </c>
      <c r="AP108" s="175">
        <f t="shared" si="33"/>
        <v>147932.34299999999</v>
      </c>
      <c r="AQ108" s="177">
        <f t="shared" si="34"/>
        <v>168943.02359999999</v>
      </c>
      <c r="AR108" s="178">
        <f t="shared" si="35"/>
        <v>-21010.680599999992</v>
      </c>
    </row>
    <row r="109" spans="3:44" ht="80.099999999999994" customHeight="1">
      <c r="C109" s="45" t="s">
        <v>248</v>
      </c>
      <c r="D109" s="143" t="s">
        <v>54</v>
      </c>
      <c r="E109" s="167" t="s">
        <v>10</v>
      </c>
      <c r="F109" s="41" t="s">
        <v>137</v>
      </c>
      <c r="G109" s="36"/>
      <c r="H109" s="36"/>
      <c r="I109" s="36"/>
      <c r="J109" s="36">
        <v>17.32</v>
      </c>
      <c r="K109" s="36">
        <v>17.32</v>
      </c>
      <c r="L109" s="40">
        <f t="shared" si="42"/>
        <v>17.32</v>
      </c>
      <c r="M109" s="40">
        <f t="shared" si="52"/>
        <v>17.32</v>
      </c>
      <c r="N109" s="39">
        <v>2871.8</v>
      </c>
      <c r="O109" s="39">
        <f t="shared" si="48"/>
        <v>49739.576000000001</v>
      </c>
      <c r="P109" s="39">
        <f t="shared" si="49"/>
        <v>49739.576000000001</v>
      </c>
      <c r="Q109" s="39">
        <f t="shared" si="50"/>
        <v>17.654737962979397</v>
      </c>
      <c r="R109" s="39">
        <f t="shared" si="51"/>
        <v>17.654737962979397</v>
      </c>
      <c r="S109" s="39">
        <v>3.48</v>
      </c>
      <c r="T109" s="36" t="s">
        <v>9</v>
      </c>
      <c r="U109" s="36" t="s">
        <v>292</v>
      </c>
      <c r="V109" s="39">
        <v>3.48</v>
      </c>
      <c r="W109" s="36" t="s">
        <v>9</v>
      </c>
      <c r="X109" s="36" t="s">
        <v>292</v>
      </c>
      <c r="Y109" s="36">
        <f>IF(AND(AA109=Matrica!$A$4,AB109=Matrica!$B$3),Matrica!$B$4,IF(AND(AA109=Matrica!$A$4,AB109=Matrica!$E$3),Matrica!$E$4,IF(AND(AA109=Matrica!$A$4,AB109=Matrica!$H$3),Matrica!$H$4,IF(AND(AA109=Matrica!$A$5,AB109=Matrica!$B$3),Matrica!$B$5,IF(AND(AA109=Matrica!$A$5,AB109=Matrica!$E$3),Matrica!$E$5,IF(AND(AA109=Matrica!$A$5,AB109=Matrica!$H$3),Matrica!$H$5,IF(AND(AA109=Matrica!$A$6,AB109=Matrica!$B$3),Matrica!$B$6,IF(AND(AA109=Matrica!$A$6,AB109=Matrica!$E$3),Matrica!$E$6,IF(AND(AA109=Matrica!$A$6,AB109=Matrica!$H$3),Matrica!$H$6,IF(AND(AA109=Matrica!$A$7,AB109=Matrica!$B$3),Matrica!$B$7,IF(AND(AA109=Matrica!$A$7,AB109=Matrica!$E$3),Matrica!$E$7,IF(AND(AA109=Matrica!$A$7,AB109=Matrica!$H$3),Matrica!$H$7,IF(AND(AA109=Matrica!$A$8,AB109=Matrica!$B$3),Matrica!$B$8,IF(AND(AA109=Matrica!$A$8,AB109=Matrica!$E$3),Matrica!$E$8,IF(AND(AA109=Matrica!$A$8,AB109=Matrica!$H$3),Matrica!$H$8,IF(AND(AA109=Matrica!$A$9,AB109=Matrica!$B$3),Matrica!$B$9,IF(AND(AA109=Matrica!$A$9,AB109=Matrica!$E$3),Matrica!$E$9,IF(AND(AA109=Matrica!$A$9,AB109=Matrica!$H$3),Matrica!$H$9,IF(AND(AA109=Matrica!$A$10,AB109=Matrica!$B$3),Matrica!$B$10,IF(AND(AA109=Matrica!$A$10,AB109=Matrica!$E$3),Matrica!$E$10,IF(AND(AA109=Matrica!$A$10,AB109=Matrica!$H$3),Matrica!$H$10,IF(AND(AA109=Matrica!$A$11,AB109=Matrica!$B$3),Matrica!$B$11,IF(AND(AA109=Matrica!$A$11,AB109=Matrica!$E$3),Matrica!$E$11,IF(AND(AA109=Matrica!$A$11,AB109=Matrica!$H$3),Matrica!$H$11,IF(AND(AA109=Matrica!$A$12,AB109=Matrica!$B$3),Matrica!$B$12,IF(AND(AA109=Matrica!$A$12,AB109=Matrica!$E$3),Matrica!$E$12,IF(AND(AA109=Matrica!$A$12,AB109=Matrica!$H$3),Matrica!$H$12,IF(AND(AA109=Matrica!$A$13,AB109=Matrica!$B$3),Matrica!$B$13,IF(AND(AA109=Matrica!$A$13,AB109=Matrica!$E$3),Matrica!$E$13,IF(AND(AA109=Matrica!$A$13,AB109=Matrica!$H$3),Matrica!$H$13,IF(AND(AA109=Matrica!$A$14,AB109=Matrica!$B$3),Matrica!$B$14,IF(AND(AA109=Matrica!$A$14,AB109=Matrica!$E$3),Matrica!$E$14,IF(AND(AA109=Matrica!$A$14,AB109=Matrica!$H$3),Matrica!$H$14,IF(AND(AA109=Matrica!$A$15,AB109=Matrica!$B$3),Matrica!$B$15,IF(AND(AA109=Matrica!$A$15,AB109=Matrica!$E$3),Matrica!$E$15,IF(AND(AA109=Matrica!$A$15,AB109=Matrica!$H$3),Matrica!$H$15,IF(AND(AA109=Matrica!$A$16,AB109=Matrica!$B$3),Matrica!$B$16,IF(AND(AA109=Matrica!$A$16,AB109=Matrica!$E$3),Matrica!$E$16,IF(AND(AA109=Matrica!$A$16,AB109=Matrica!$H$3),Matrica!$H$16,"")))))))))))))))))))))))))))))))))))))))</f>
        <v>3.58</v>
      </c>
      <c r="Z109" s="36">
        <f>IF(AND(AA109=Matrica!$A$4,AB109=Matrica!$B$3),Matrica!$D$4,IF(AND(AA109=Matrica!$A$4,AB109=Matrica!$E$3),Matrica!$G$4,IF(AND(AA109=Matrica!$A$4,AB109=Matrica!$H$3),Matrica!$J$4,IF(AND(AA109=Matrica!$A$5,AB109=Matrica!$B$3),Matrica!$D$5,IF(AND(AA109=Matrica!$A$5,AB109=Matrica!$E$3),Matrica!$G$5,IF(AND(AA109=Matrica!$A$5,AB109=Matrica!$H$3),Matrica!$J$5,IF(AND(AA109=Matrica!$A$6,AB109=Matrica!$B$3),Matrica!$D$6,IF(AND(AA109=Matrica!$A$6,AB109=Matrica!$E$3),Matrica!$G$6,IF(AND(AA109=Matrica!$A$6,AB109=Matrica!$H$3),Matrica!$J$6,IF(AND(AA109=Matrica!$A$7,AB109=Matrica!$B$3),Matrica!$D$7,IF(AND(AA109=Matrica!$A$7,AB109=Matrica!$E$3),Matrica!$G$7,IF(AND(AA109=Matrica!$A$7,AB109=Matrica!$H$3),Matrica!$J$7,IF(AND(AA109=Matrica!$A$8,AB109=Matrica!$B$3),Matrica!$D$8,IF(AND(AA109=Matrica!$A$8,AB109=Matrica!$E$3),Matrica!$G$8,IF(AND(AA109=Matrica!$A$8,AB109=Matrica!$H$3),Matrica!$J$8,IF(AND(AA109=Matrica!$A$9,AB109=Matrica!$B$3),Matrica!$D$9,IF(AND(AA109=Matrica!$A$9,AB109=Matrica!$E$3),Matrica!$G$9,IF(AND(AA109=Matrica!$A$9,AB109=Matrica!$H$3),Matrica!$J$9,IF(AND(AA109=Matrica!$A$10,AB109=Matrica!$B$3),Matrica!$D$10,IF(AND(AA109=Matrica!$A$10,AB109=Matrica!$E$3),Matrica!$G$10,IF(AND(AA109=Matrica!$A$10,AB109=Matrica!$H$3),Matrica!$J$10,IF(AND(AA109=Matrica!$A$11,AB109=Matrica!$B$3),Matrica!$D$11,IF(AND(AA109=Matrica!$A$11,AB109=Matrica!$E$3),Matrica!$G$11,IF(AND(AA109=Matrica!$A$11,AB109=Matrica!$H$3),Matrica!$J$11,IF(AND(AA109=Matrica!$A$12,AB109=Matrica!$B$3),Matrica!$D$12,IF(AND(AA109=Matrica!$A$12,AB109=Matrica!$E$3),Matrica!$G$12,IF(AND(AA109=Matrica!$A$12,AB109=Matrica!$H$3),Matrica!$J$12,IF(AND(AA109=Matrica!$A$13,AB109=Matrica!$B$3),Matrica!$D$13,IF(AND(AA109=Matrica!$A$13,AB109=Matrica!$E$3),Matrica!$G$13,IF(AND(AA109=Matrica!$A$13,AB109=Matrica!$H$3),Matrica!$J$13,IF(AND(AA109=Matrica!$A$14,AB109=Matrica!$B$3),Matrica!$D$14,IF(AND(AA109=Matrica!$A$14,AB109=Matrica!$E$3),Matrica!$G$14,IF(AND(AA109=Matrica!$A$14,AB109=Matrica!$H$3),Matrica!$J$14,IF(AND(AA109=Matrica!$A$15,AB109=Matrica!$B$3),Matrica!$D$15,IF(AND(AA109=Matrica!$A$15,AB109=Matrica!$E$3),Matrica!$G$15,IF(AND(AA109=Matrica!$A$15,AB109=Matrica!$H$3),Matrica!$J$15,IF(AND(AA109=Matrica!$A$16,AB109=Matrica!$B$3),Matrica!$D$16,IF(AND(AA109=Matrica!$A$16,AB109=Matrica!$E$3),Matrica!$G$16,IF(AND(AA109=Matrica!$A$16,AB109=Matrica!$H$3),Matrica!$J$16,"")))))))))))))))))))))))))))))))))))))))</f>
        <v>3.83</v>
      </c>
      <c r="AA109" s="171" t="s">
        <v>9</v>
      </c>
      <c r="AB109" s="171">
        <v>2</v>
      </c>
      <c r="AC109" s="172">
        <v>3.78</v>
      </c>
      <c r="AD109" s="173" t="str">
        <f t="shared" si="46"/>
        <v>RAST</v>
      </c>
      <c r="AE109" s="173">
        <f t="shared" si="43"/>
        <v>8.6206896551724093</v>
      </c>
      <c r="AF109" s="173">
        <f t="shared" si="44"/>
        <v>8.6206896551724088E-2</v>
      </c>
      <c r="AG109" s="174">
        <v>813.98</v>
      </c>
      <c r="AH109" s="136"/>
      <c r="AI109" s="175">
        <f t="shared" si="31"/>
        <v>54027.464399999997</v>
      </c>
      <c r="AJ109" s="175">
        <f t="shared" si="32"/>
        <v>8.6206774259595562</v>
      </c>
      <c r="AK109" s="176" t="s">
        <v>8</v>
      </c>
      <c r="AL109" s="176">
        <v>1</v>
      </c>
      <c r="AM109" s="176">
        <v>3.86</v>
      </c>
      <c r="AN109" s="177">
        <f t="shared" si="47"/>
        <v>55170.902799999996</v>
      </c>
      <c r="AO109" s="177">
        <f t="shared" si="45"/>
        <v>10.919527741852875</v>
      </c>
      <c r="AP109" s="175">
        <f t="shared" si="33"/>
        <v>43977275.472311996</v>
      </c>
      <c r="AQ109" s="177">
        <f t="shared" si="34"/>
        <v>44908011.461144</v>
      </c>
      <c r="AR109" s="178">
        <f t="shared" si="35"/>
        <v>-930735.98883200437</v>
      </c>
    </row>
    <row r="110" spans="3:44" ht="80.099999999999994" customHeight="1">
      <c r="C110" s="45" t="s">
        <v>249</v>
      </c>
      <c r="D110" s="143" t="s">
        <v>54</v>
      </c>
      <c r="E110" s="167" t="s">
        <v>11</v>
      </c>
      <c r="F110" s="41" t="s">
        <v>137</v>
      </c>
      <c r="G110" s="36"/>
      <c r="H110" s="36"/>
      <c r="I110" s="36"/>
      <c r="J110" s="36">
        <v>14.88</v>
      </c>
      <c r="K110" s="36">
        <v>14.88</v>
      </c>
      <c r="L110" s="40">
        <f t="shared" si="42"/>
        <v>14.88</v>
      </c>
      <c r="M110" s="40">
        <f t="shared" si="52"/>
        <v>14.88</v>
      </c>
      <c r="N110" s="39">
        <v>2871.8</v>
      </c>
      <c r="O110" s="39">
        <f t="shared" si="48"/>
        <v>42732.384000000005</v>
      </c>
      <c r="P110" s="39">
        <f t="shared" si="49"/>
        <v>42732.384000000005</v>
      </c>
      <c r="Q110" s="39">
        <f t="shared" si="50"/>
        <v>15.167580882744426</v>
      </c>
      <c r="R110" s="39">
        <f t="shared" si="51"/>
        <v>15.167580882744426</v>
      </c>
      <c r="S110" s="39">
        <v>2.99</v>
      </c>
      <c r="T110" s="36" t="s">
        <v>10</v>
      </c>
      <c r="U110" s="36" t="s">
        <v>292</v>
      </c>
      <c r="V110" s="39">
        <v>2.99</v>
      </c>
      <c r="W110" s="36" t="s">
        <v>10</v>
      </c>
      <c r="X110" s="36" t="s">
        <v>292</v>
      </c>
      <c r="Y110" s="36">
        <f>IF(AND(AA110=Matrica!$A$4,AB110=Matrica!$B$3),Matrica!$B$4,IF(AND(AA110=Matrica!$A$4,AB110=Matrica!$E$3),Matrica!$E$4,IF(AND(AA110=Matrica!$A$4,AB110=Matrica!$H$3),Matrica!$H$4,IF(AND(AA110=Matrica!$A$5,AB110=Matrica!$B$3),Matrica!$B$5,IF(AND(AA110=Matrica!$A$5,AB110=Matrica!$E$3),Matrica!$E$5,IF(AND(AA110=Matrica!$A$5,AB110=Matrica!$H$3),Matrica!$H$5,IF(AND(AA110=Matrica!$A$6,AB110=Matrica!$B$3),Matrica!$B$6,IF(AND(AA110=Matrica!$A$6,AB110=Matrica!$E$3),Matrica!$E$6,IF(AND(AA110=Matrica!$A$6,AB110=Matrica!$H$3),Matrica!$H$6,IF(AND(AA110=Matrica!$A$7,AB110=Matrica!$B$3),Matrica!$B$7,IF(AND(AA110=Matrica!$A$7,AB110=Matrica!$E$3),Matrica!$E$7,IF(AND(AA110=Matrica!$A$7,AB110=Matrica!$H$3),Matrica!$H$7,IF(AND(AA110=Matrica!$A$8,AB110=Matrica!$B$3),Matrica!$B$8,IF(AND(AA110=Matrica!$A$8,AB110=Matrica!$E$3),Matrica!$E$8,IF(AND(AA110=Matrica!$A$8,AB110=Matrica!$H$3),Matrica!$H$8,IF(AND(AA110=Matrica!$A$9,AB110=Matrica!$B$3),Matrica!$B$9,IF(AND(AA110=Matrica!$A$9,AB110=Matrica!$E$3),Matrica!$E$9,IF(AND(AA110=Matrica!$A$9,AB110=Matrica!$H$3),Matrica!$H$9,IF(AND(AA110=Matrica!$A$10,AB110=Matrica!$B$3),Matrica!$B$10,IF(AND(AA110=Matrica!$A$10,AB110=Matrica!$E$3),Matrica!$E$10,IF(AND(AA110=Matrica!$A$10,AB110=Matrica!$H$3),Matrica!$H$10,IF(AND(AA110=Matrica!$A$11,AB110=Matrica!$B$3),Matrica!$B$11,IF(AND(AA110=Matrica!$A$11,AB110=Matrica!$E$3),Matrica!$E$11,IF(AND(AA110=Matrica!$A$11,AB110=Matrica!$H$3),Matrica!$H$11,IF(AND(AA110=Matrica!$A$12,AB110=Matrica!$B$3),Matrica!$B$12,IF(AND(AA110=Matrica!$A$12,AB110=Matrica!$E$3),Matrica!$E$12,IF(AND(AA110=Matrica!$A$12,AB110=Matrica!$H$3),Matrica!$H$12,IF(AND(AA110=Matrica!$A$13,AB110=Matrica!$B$3),Matrica!$B$13,IF(AND(AA110=Matrica!$A$13,AB110=Matrica!$E$3),Matrica!$E$13,IF(AND(AA110=Matrica!$A$13,AB110=Matrica!$H$3),Matrica!$H$13,IF(AND(AA110=Matrica!$A$14,AB110=Matrica!$B$3),Matrica!$B$14,IF(AND(AA110=Matrica!$A$14,AB110=Matrica!$E$3),Matrica!$E$14,IF(AND(AA110=Matrica!$A$14,AB110=Matrica!$H$3),Matrica!$H$14,IF(AND(AA110=Matrica!$A$15,AB110=Matrica!$B$3),Matrica!$B$15,IF(AND(AA110=Matrica!$A$15,AB110=Matrica!$E$3),Matrica!$E$15,IF(AND(AA110=Matrica!$A$15,AB110=Matrica!$H$3),Matrica!$H$15,IF(AND(AA110=Matrica!$A$16,AB110=Matrica!$B$3),Matrica!$B$16,IF(AND(AA110=Matrica!$A$16,AB110=Matrica!$E$3),Matrica!$E$16,IF(AND(AA110=Matrica!$A$16,AB110=Matrica!$H$3),Matrica!$H$16,"")))))))))))))))))))))))))))))))))))))))</f>
        <v>3.12</v>
      </c>
      <c r="Z110" s="36">
        <f>IF(AND(AA110=Matrica!$A$4,AB110=Matrica!$B$3),Matrica!$D$4,IF(AND(AA110=Matrica!$A$4,AB110=Matrica!$E$3),Matrica!$G$4,IF(AND(AA110=Matrica!$A$4,AB110=Matrica!$H$3),Matrica!$J$4,IF(AND(AA110=Matrica!$A$5,AB110=Matrica!$B$3),Matrica!$D$5,IF(AND(AA110=Matrica!$A$5,AB110=Matrica!$E$3),Matrica!$G$5,IF(AND(AA110=Matrica!$A$5,AB110=Matrica!$H$3),Matrica!$J$5,IF(AND(AA110=Matrica!$A$6,AB110=Matrica!$B$3),Matrica!$D$6,IF(AND(AA110=Matrica!$A$6,AB110=Matrica!$E$3),Matrica!$G$6,IF(AND(AA110=Matrica!$A$6,AB110=Matrica!$H$3),Matrica!$J$6,IF(AND(AA110=Matrica!$A$7,AB110=Matrica!$B$3),Matrica!$D$7,IF(AND(AA110=Matrica!$A$7,AB110=Matrica!$E$3),Matrica!$G$7,IF(AND(AA110=Matrica!$A$7,AB110=Matrica!$H$3),Matrica!$J$7,IF(AND(AA110=Matrica!$A$8,AB110=Matrica!$B$3),Matrica!$D$8,IF(AND(AA110=Matrica!$A$8,AB110=Matrica!$E$3),Matrica!$G$8,IF(AND(AA110=Matrica!$A$8,AB110=Matrica!$H$3),Matrica!$J$8,IF(AND(AA110=Matrica!$A$9,AB110=Matrica!$B$3),Matrica!$D$9,IF(AND(AA110=Matrica!$A$9,AB110=Matrica!$E$3),Matrica!$G$9,IF(AND(AA110=Matrica!$A$9,AB110=Matrica!$H$3),Matrica!$J$9,IF(AND(AA110=Matrica!$A$10,AB110=Matrica!$B$3),Matrica!$D$10,IF(AND(AA110=Matrica!$A$10,AB110=Matrica!$E$3),Matrica!$G$10,IF(AND(AA110=Matrica!$A$10,AB110=Matrica!$H$3),Matrica!$J$10,IF(AND(AA110=Matrica!$A$11,AB110=Matrica!$B$3),Matrica!$D$11,IF(AND(AA110=Matrica!$A$11,AB110=Matrica!$E$3),Matrica!$G$11,IF(AND(AA110=Matrica!$A$11,AB110=Matrica!$H$3),Matrica!$J$11,IF(AND(AA110=Matrica!$A$12,AB110=Matrica!$B$3),Matrica!$D$12,IF(AND(AA110=Matrica!$A$12,AB110=Matrica!$E$3),Matrica!$G$12,IF(AND(AA110=Matrica!$A$12,AB110=Matrica!$H$3),Matrica!$J$12,IF(AND(AA110=Matrica!$A$13,AB110=Matrica!$B$3),Matrica!$D$13,IF(AND(AA110=Matrica!$A$13,AB110=Matrica!$E$3),Matrica!$G$13,IF(AND(AA110=Matrica!$A$13,AB110=Matrica!$H$3),Matrica!$J$13,IF(AND(AA110=Matrica!$A$14,AB110=Matrica!$B$3),Matrica!$D$14,IF(AND(AA110=Matrica!$A$14,AB110=Matrica!$E$3),Matrica!$G$14,IF(AND(AA110=Matrica!$A$14,AB110=Matrica!$H$3),Matrica!$J$14,IF(AND(AA110=Matrica!$A$15,AB110=Matrica!$B$3),Matrica!$D$15,IF(AND(AA110=Matrica!$A$15,AB110=Matrica!$E$3),Matrica!$G$15,IF(AND(AA110=Matrica!$A$15,AB110=Matrica!$H$3),Matrica!$J$15,IF(AND(AA110=Matrica!$A$16,AB110=Matrica!$B$3),Matrica!$D$16,IF(AND(AA110=Matrica!$A$16,AB110=Matrica!$E$3),Matrica!$G$16,IF(AND(AA110=Matrica!$A$16,AB110=Matrica!$H$3),Matrica!$J$16,"")))))))))))))))))))))))))))))))))))))))</f>
        <v>3.33</v>
      </c>
      <c r="AA110" s="171" t="s">
        <v>10</v>
      </c>
      <c r="AB110" s="171">
        <v>2</v>
      </c>
      <c r="AC110" s="172">
        <v>3.25</v>
      </c>
      <c r="AD110" s="173" t="str">
        <f t="shared" si="46"/>
        <v>RAST</v>
      </c>
      <c r="AE110" s="173">
        <f t="shared" si="43"/>
        <v>8.6956521739130359</v>
      </c>
      <c r="AF110" s="173">
        <f t="shared" si="44"/>
        <v>8.6956521739130363E-2</v>
      </c>
      <c r="AG110" s="174">
        <v>235.3</v>
      </c>
      <c r="AH110" s="181">
        <f>AC109/((P109-P110)/P110+1)</f>
        <v>3.2474826789838338</v>
      </c>
      <c r="AI110" s="175">
        <f t="shared" si="31"/>
        <v>46452.184999999998</v>
      </c>
      <c r="AJ110" s="175">
        <f t="shared" si="32"/>
        <v>8.7048759086317151</v>
      </c>
      <c r="AK110" s="176" t="s">
        <v>10</v>
      </c>
      <c r="AL110" s="176">
        <v>2</v>
      </c>
      <c r="AM110" s="176">
        <v>3.31</v>
      </c>
      <c r="AN110" s="177">
        <f t="shared" si="47"/>
        <v>47309.763800000001</v>
      </c>
      <c r="AO110" s="177">
        <f t="shared" si="45"/>
        <v>10.711735156175695</v>
      </c>
      <c r="AP110" s="175">
        <f t="shared" si="33"/>
        <v>10930199.1305</v>
      </c>
      <c r="AQ110" s="177">
        <f t="shared" si="34"/>
        <v>11131987.42214</v>
      </c>
      <c r="AR110" s="178">
        <f t="shared" si="35"/>
        <v>-201788.29164000042</v>
      </c>
    </row>
    <row r="111" spans="3:44" ht="80.099999999999994" customHeight="1">
      <c r="C111" s="45" t="s">
        <v>250</v>
      </c>
      <c r="D111" s="143" t="s">
        <v>54</v>
      </c>
      <c r="E111" s="167" t="s">
        <v>12</v>
      </c>
      <c r="F111" s="41" t="s">
        <v>137</v>
      </c>
      <c r="G111" s="36"/>
      <c r="H111" s="36"/>
      <c r="I111" s="36"/>
      <c r="J111" s="36">
        <v>13.65</v>
      </c>
      <c r="K111" s="36">
        <v>13.65</v>
      </c>
      <c r="L111" s="40">
        <f t="shared" si="42"/>
        <v>13.65</v>
      </c>
      <c r="M111" s="40">
        <f t="shared" si="52"/>
        <v>13.65</v>
      </c>
      <c r="N111" s="39">
        <v>2871.8</v>
      </c>
      <c r="O111" s="39">
        <f t="shared" si="48"/>
        <v>39200.070000000007</v>
      </c>
      <c r="P111" s="39">
        <f t="shared" si="49"/>
        <v>39200.070000000007</v>
      </c>
      <c r="Q111" s="39">
        <f t="shared" si="50"/>
        <v>13.913809075904664</v>
      </c>
      <c r="R111" s="39">
        <f t="shared" si="51"/>
        <v>13.913809075904664</v>
      </c>
      <c r="S111" s="39">
        <v>2.74</v>
      </c>
      <c r="T111" s="36" t="s">
        <v>11</v>
      </c>
      <c r="U111" s="36" t="s">
        <v>291</v>
      </c>
      <c r="V111" s="39">
        <v>2.74</v>
      </c>
      <c r="W111" s="36" t="s">
        <v>11</v>
      </c>
      <c r="X111" s="36" t="s">
        <v>291</v>
      </c>
      <c r="Y111" s="36">
        <f>IF(AND(AA111=Matrica!$A$4,AB111=Matrica!$B$3),Matrica!$B$4,IF(AND(AA111=Matrica!$A$4,AB111=Matrica!$E$3),Matrica!$E$4,IF(AND(AA111=Matrica!$A$4,AB111=Matrica!$H$3),Matrica!$H$4,IF(AND(AA111=Matrica!$A$5,AB111=Matrica!$B$3),Matrica!$B$5,IF(AND(AA111=Matrica!$A$5,AB111=Matrica!$E$3),Matrica!$E$5,IF(AND(AA111=Matrica!$A$5,AB111=Matrica!$H$3),Matrica!$H$5,IF(AND(AA111=Matrica!$A$6,AB111=Matrica!$B$3),Matrica!$B$6,IF(AND(AA111=Matrica!$A$6,AB111=Matrica!$E$3),Matrica!$E$6,IF(AND(AA111=Matrica!$A$6,AB111=Matrica!$H$3),Matrica!$H$6,IF(AND(AA111=Matrica!$A$7,AB111=Matrica!$B$3),Matrica!$B$7,IF(AND(AA111=Matrica!$A$7,AB111=Matrica!$E$3),Matrica!$E$7,IF(AND(AA111=Matrica!$A$7,AB111=Matrica!$H$3),Matrica!$H$7,IF(AND(AA111=Matrica!$A$8,AB111=Matrica!$B$3),Matrica!$B$8,IF(AND(AA111=Matrica!$A$8,AB111=Matrica!$E$3),Matrica!$E$8,IF(AND(AA111=Matrica!$A$8,AB111=Matrica!$H$3),Matrica!$H$8,IF(AND(AA111=Matrica!$A$9,AB111=Matrica!$B$3),Matrica!$B$9,IF(AND(AA111=Matrica!$A$9,AB111=Matrica!$E$3),Matrica!$E$9,IF(AND(AA111=Matrica!$A$9,AB111=Matrica!$H$3),Matrica!$H$9,IF(AND(AA111=Matrica!$A$10,AB111=Matrica!$B$3),Matrica!$B$10,IF(AND(AA111=Matrica!$A$10,AB111=Matrica!$E$3),Matrica!$E$10,IF(AND(AA111=Matrica!$A$10,AB111=Matrica!$H$3),Matrica!$H$10,IF(AND(AA111=Matrica!$A$11,AB111=Matrica!$B$3),Matrica!$B$11,IF(AND(AA111=Matrica!$A$11,AB111=Matrica!$E$3),Matrica!$E$11,IF(AND(AA111=Matrica!$A$11,AB111=Matrica!$H$3),Matrica!$H$11,IF(AND(AA111=Matrica!$A$12,AB111=Matrica!$B$3),Matrica!$B$12,IF(AND(AA111=Matrica!$A$12,AB111=Matrica!$E$3),Matrica!$E$12,IF(AND(AA111=Matrica!$A$12,AB111=Matrica!$H$3),Matrica!$H$12,IF(AND(AA111=Matrica!$A$13,AB111=Matrica!$B$3),Matrica!$B$13,IF(AND(AA111=Matrica!$A$13,AB111=Matrica!$E$3),Matrica!$E$13,IF(AND(AA111=Matrica!$A$13,AB111=Matrica!$H$3),Matrica!$H$13,IF(AND(AA111=Matrica!$A$14,AB111=Matrica!$B$3),Matrica!$B$14,IF(AND(AA111=Matrica!$A$14,AB111=Matrica!$E$3),Matrica!$E$14,IF(AND(AA111=Matrica!$A$14,AB111=Matrica!$H$3),Matrica!$H$14,IF(AND(AA111=Matrica!$A$15,AB111=Matrica!$B$3),Matrica!$B$15,IF(AND(AA111=Matrica!$A$15,AB111=Matrica!$E$3),Matrica!$E$15,IF(AND(AA111=Matrica!$A$15,AB111=Matrica!$H$3),Matrica!$H$15,IF(AND(AA111=Matrica!$A$16,AB111=Matrica!$B$3),Matrica!$B$16,IF(AND(AA111=Matrica!$A$16,AB111=Matrica!$E$3),Matrica!$E$16,IF(AND(AA111=Matrica!$A$16,AB111=Matrica!$H$3),Matrica!$H$16,"")))))))))))))))))))))))))))))))))))))))</f>
        <v>2.59</v>
      </c>
      <c r="Z111" s="36">
        <f>IF(AND(AA111=Matrica!$A$4,AB111=Matrica!$B$3),Matrica!$D$4,IF(AND(AA111=Matrica!$A$4,AB111=Matrica!$E$3),Matrica!$G$4,IF(AND(AA111=Matrica!$A$4,AB111=Matrica!$H$3),Matrica!$J$4,IF(AND(AA111=Matrica!$A$5,AB111=Matrica!$B$3),Matrica!$D$5,IF(AND(AA111=Matrica!$A$5,AB111=Matrica!$E$3),Matrica!$G$5,IF(AND(AA111=Matrica!$A$5,AB111=Matrica!$H$3),Matrica!$J$5,IF(AND(AA111=Matrica!$A$6,AB111=Matrica!$B$3),Matrica!$D$6,IF(AND(AA111=Matrica!$A$6,AB111=Matrica!$E$3),Matrica!$G$6,IF(AND(AA111=Matrica!$A$6,AB111=Matrica!$H$3),Matrica!$J$6,IF(AND(AA111=Matrica!$A$7,AB111=Matrica!$B$3),Matrica!$D$7,IF(AND(AA111=Matrica!$A$7,AB111=Matrica!$E$3),Matrica!$G$7,IF(AND(AA111=Matrica!$A$7,AB111=Matrica!$H$3),Matrica!$J$7,IF(AND(AA111=Matrica!$A$8,AB111=Matrica!$B$3),Matrica!$D$8,IF(AND(AA111=Matrica!$A$8,AB111=Matrica!$E$3),Matrica!$G$8,IF(AND(AA111=Matrica!$A$8,AB111=Matrica!$H$3),Matrica!$J$8,IF(AND(AA111=Matrica!$A$9,AB111=Matrica!$B$3),Matrica!$D$9,IF(AND(AA111=Matrica!$A$9,AB111=Matrica!$E$3),Matrica!$G$9,IF(AND(AA111=Matrica!$A$9,AB111=Matrica!$H$3),Matrica!$J$9,IF(AND(AA111=Matrica!$A$10,AB111=Matrica!$B$3),Matrica!$D$10,IF(AND(AA111=Matrica!$A$10,AB111=Matrica!$E$3),Matrica!$G$10,IF(AND(AA111=Matrica!$A$10,AB111=Matrica!$H$3),Matrica!$J$10,IF(AND(AA111=Matrica!$A$11,AB111=Matrica!$B$3),Matrica!$D$11,IF(AND(AA111=Matrica!$A$11,AB111=Matrica!$E$3),Matrica!$G$11,IF(AND(AA111=Matrica!$A$11,AB111=Matrica!$H$3),Matrica!$J$11,IF(AND(AA111=Matrica!$A$12,AB111=Matrica!$B$3),Matrica!$D$12,IF(AND(AA111=Matrica!$A$12,AB111=Matrica!$E$3),Matrica!$G$12,IF(AND(AA111=Matrica!$A$12,AB111=Matrica!$H$3),Matrica!$J$12,IF(AND(AA111=Matrica!$A$13,AB111=Matrica!$B$3),Matrica!$D$13,IF(AND(AA111=Matrica!$A$13,AB111=Matrica!$E$3),Matrica!$G$13,IF(AND(AA111=Matrica!$A$13,AB111=Matrica!$H$3),Matrica!$J$13,IF(AND(AA111=Matrica!$A$14,AB111=Matrica!$B$3),Matrica!$D$14,IF(AND(AA111=Matrica!$A$14,AB111=Matrica!$E$3),Matrica!$G$14,IF(AND(AA111=Matrica!$A$14,AB111=Matrica!$H$3),Matrica!$J$14,IF(AND(AA111=Matrica!$A$15,AB111=Matrica!$B$3),Matrica!$D$15,IF(AND(AA111=Matrica!$A$15,AB111=Matrica!$E$3),Matrica!$G$15,IF(AND(AA111=Matrica!$A$15,AB111=Matrica!$H$3),Matrica!$J$15,IF(AND(AA111=Matrica!$A$16,AB111=Matrica!$B$3),Matrica!$D$16,IF(AND(AA111=Matrica!$A$16,AB111=Matrica!$E$3),Matrica!$G$16,IF(AND(AA111=Matrica!$A$16,AB111=Matrica!$H$3),Matrica!$J$16,"")))))))))))))))))))))))))))))))))))))))</f>
        <v>2.75</v>
      </c>
      <c r="AA111" s="171" t="s">
        <v>11</v>
      </c>
      <c r="AB111" s="171">
        <v>2</v>
      </c>
      <c r="AC111" s="172">
        <v>2.7</v>
      </c>
      <c r="AD111" s="173" t="str">
        <f t="shared" si="46"/>
        <v>ISTI</v>
      </c>
      <c r="AE111" s="173">
        <f t="shared" si="43"/>
        <v>-1.4598540145985412</v>
      </c>
      <c r="AF111" s="173">
        <f t="shared" si="44"/>
        <v>-1.4598540145985413E-2</v>
      </c>
      <c r="AG111" s="174">
        <v>3</v>
      </c>
      <c r="AH111" s="181">
        <f>AC110/((P110-P111)/P111+1)</f>
        <v>2.981350806451613</v>
      </c>
      <c r="AI111" s="175">
        <f t="shared" si="31"/>
        <v>38591.046000000002</v>
      </c>
      <c r="AJ111" s="175">
        <f t="shared" si="32"/>
        <v>-1.5536298787221625</v>
      </c>
      <c r="AK111" s="176" t="s">
        <v>10</v>
      </c>
      <c r="AL111" s="176">
        <v>2</v>
      </c>
      <c r="AM111" s="176">
        <v>3.29</v>
      </c>
      <c r="AN111" s="177">
        <f t="shared" si="47"/>
        <v>47023.904199999997</v>
      </c>
      <c r="AO111" s="177">
        <f t="shared" si="45"/>
        <v>19.958725073705196</v>
      </c>
      <c r="AP111" s="175">
        <f t="shared" si="33"/>
        <v>115773.13800000001</v>
      </c>
      <c r="AQ111" s="177">
        <f t="shared" si="34"/>
        <v>141071.7126</v>
      </c>
      <c r="AR111" s="178">
        <f t="shared" si="35"/>
        <v>-25298.574599999993</v>
      </c>
    </row>
    <row r="112" spans="3:44" ht="80.099999999999994" customHeight="1">
      <c r="C112" s="45" t="s">
        <v>251</v>
      </c>
      <c r="D112" s="143" t="s">
        <v>54</v>
      </c>
      <c r="E112" s="167" t="s">
        <v>13</v>
      </c>
      <c r="F112" s="41" t="s">
        <v>137</v>
      </c>
      <c r="G112" s="36"/>
      <c r="H112" s="36"/>
      <c r="I112" s="36"/>
      <c r="J112" s="36">
        <v>13.42</v>
      </c>
      <c r="K112" s="36">
        <v>13.42</v>
      </c>
      <c r="L112" s="40">
        <f t="shared" si="42"/>
        <v>13.42</v>
      </c>
      <c r="M112" s="40">
        <f t="shared" si="52"/>
        <v>13.42</v>
      </c>
      <c r="N112" s="39">
        <v>2871.8</v>
      </c>
      <c r="O112" s="39">
        <f t="shared" si="48"/>
        <v>38539.556000000004</v>
      </c>
      <c r="P112" s="39">
        <f t="shared" si="49"/>
        <v>38539.556000000004</v>
      </c>
      <c r="Q112" s="39">
        <f t="shared" si="50"/>
        <v>13.679363941292351</v>
      </c>
      <c r="R112" s="39">
        <f t="shared" si="51"/>
        <v>13.679363941292351</v>
      </c>
      <c r="S112" s="39">
        <v>2.7</v>
      </c>
      <c r="T112" s="36" t="s">
        <v>11</v>
      </c>
      <c r="U112" s="36" t="s">
        <v>291</v>
      </c>
      <c r="V112" s="39">
        <v>2.7</v>
      </c>
      <c r="W112" s="36" t="s">
        <v>11</v>
      </c>
      <c r="X112" s="36" t="s">
        <v>291</v>
      </c>
      <c r="Y112" s="36">
        <f>IF(AND(AA112=Matrica!$A$4,AB112=Matrica!$B$3),Matrica!$B$4,IF(AND(AA112=Matrica!$A$4,AB112=Matrica!$E$3),Matrica!$E$4,IF(AND(AA112=Matrica!$A$4,AB112=Matrica!$H$3),Matrica!$H$4,IF(AND(AA112=Matrica!$A$5,AB112=Matrica!$B$3),Matrica!$B$5,IF(AND(AA112=Matrica!$A$5,AB112=Matrica!$E$3),Matrica!$E$5,IF(AND(AA112=Matrica!$A$5,AB112=Matrica!$H$3),Matrica!$H$5,IF(AND(AA112=Matrica!$A$6,AB112=Matrica!$B$3),Matrica!$B$6,IF(AND(AA112=Matrica!$A$6,AB112=Matrica!$E$3),Matrica!$E$6,IF(AND(AA112=Matrica!$A$6,AB112=Matrica!$H$3),Matrica!$H$6,IF(AND(AA112=Matrica!$A$7,AB112=Matrica!$B$3),Matrica!$B$7,IF(AND(AA112=Matrica!$A$7,AB112=Matrica!$E$3),Matrica!$E$7,IF(AND(AA112=Matrica!$A$7,AB112=Matrica!$H$3),Matrica!$H$7,IF(AND(AA112=Matrica!$A$8,AB112=Matrica!$B$3),Matrica!$B$8,IF(AND(AA112=Matrica!$A$8,AB112=Matrica!$E$3),Matrica!$E$8,IF(AND(AA112=Matrica!$A$8,AB112=Matrica!$H$3),Matrica!$H$8,IF(AND(AA112=Matrica!$A$9,AB112=Matrica!$B$3),Matrica!$B$9,IF(AND(AA112=Matrica!$A$9,AB112=Matrica!$E$3),Matrica!$E$9,IF(AND(AA112=Matrica!$A$9,AB112=Matrica!$H$3),Matrica!$H$9,IF(AND(AA112=Matrica!$A$10,AB112=Matrica!$B$3),Matrica!$B$10,IF(AND(AA112=Matrica!$A$10,AB112=Matrica!$E$3),Matrica!$E$10,IF(AND(AA112=Matrica!$A$10,AB112=Matrica!$H$3),Matrica!$H$10,IF(AND(AA112=Matrica!$A$11,AB112=Matrica!$B$3),Matrica!$B$11,IF(AND(AA112=Matrica!$A$11,AB112=Matrica!$E$3),Matrica!$E$11,IF(AND(AA112=Matrica!$A$11,AB112=Matrica!$H$3),Matrica!$H$11,IF(AND(AA112=Matrica!$A$12,AB112=Matrica!$B$3),Matrica!$B$12,IF(AND(AA112=Matrica!$A$12,AB112=Matrica!$E$3),Matrica!$E$12,IF(AND(AA112=Matrica!$A$12,AB112=Matrica!$H$3),Matrica!$H$12,IF(AND(AA112=Matrica!$A$13,AB112=Matrica!$B$3),Matrica!$B$13,IF(AND(AA112=Matrica!$A$13,AB112=Matrica!$E$3),Matrica!$E$13,IF(AND(AA112=Matrica!$A$13,AB112=Matrica!$H$3),Matrica!$H$13,IF(AND(AA112=Matrica!$A$14,AB112=Matrica!$B$3),Matrica!$B$14,IF(AND(AA112=Matrica!$A$14,AB112=Matrica!$E$3),Matrica!$E$14,IF(AND(AA112=Matrica!$A$14,AB112=Matrica!$H$3),Matrica!$H$14,IF(AND(AA112=Matrica!$A$15,AB112=Matrica!$B$3),Matrica!$B$15,IF(AND(AA112=Matrica!$A$15,AB112=Matrica!$E$3),Matrica!$E$15,IF(AND(AA112=Matrica!$A$15,AB112=Matrica!$H$3),Matrica!$H$15,IF(AND(AA112=Matrica!$A$16,AB112=Matrica!$B$3),Matrica!$B$16,IF(AND(AA112=Matrica!$A$16,AB112=Matrica!$E$3),Matrica!$E$16,IF(AND(AA112=Matrica!$A$16,AB112=Matrica!$H$3),Matrica!$H$16,"")))))))))))))))))))))))))))))))))))))))</f>
        <v>2.59</v>
      </c>
      <c r="Z112" s="36">
        <f>IF(AND(AA112=Matrica!$A$4,AB112=Matrica!$B$3),Matrica!$D$4,IF(AND(AA112=Matrica!$A$4,AB112=Matrica!$E$3),Matrica!$G$4,IF(AND(AA112=Matrica!$A$4,AB112=Matrica!$H$3),Matrica!$J$4,IF(AND(AA112=Matrica!$A$5,AB112=Matrica!$B$3),Matrica!$D$5,IF(AND(AA112=Matrica!$A$5,AB112=Matrica!$E$3),Matrica!$G$5,IF(AND(AA112=Matrica!$A$5,AB112=Matrica!$H$3),Matrica!$J$5,IF(AND(AA112=Matrica!$A$6,AB112=Matrica!$B$3),Matrica!$D$6,IF(AND(AA112=Matrica!$A$6,AB112=Matrica!$E$3),Matrica!$G$6,IF(AND(AA112=Matrica!$A$6,AB112=Matrica!$H$3),Matrica!$J$6,IF(AND(AA112=Matrica!$A$7,AB112=Matrica!$B$3),Matrica!$D$7,IF(AND(AA112=Matrica!$A$7,AB112=Matrica!$E$3),Matrica!$G$7,IF(AND(AA112=Matrica!$A$7,AB112=Matrica!$H$3),Matrica!$J$7,IF(AND(AA112=Matrica!$A$8,AB112=Matrica!$B$3),Matrica!$D$8,IF(AND(AA112=Matrica!$A$8,AB112=Matrica!$E$3),Matrica!$G$8,IF(AND(AA112=Matrica!$A$8,AB112=Matrica!$H$3),Matrica!$J$8,IF(AND(AA112=Matrica!$A$9,AB112=Matrica!$B$3),Matrica!$D$9,IF(AND(AA112=Matrica!$A$9,AB112=Matrica!$E$3),Matrica!$G$9,IF(AND(AA112=Matrica!$A$9,AB112=Matrica!$H$3),Matrica!$J$9,IF(AND(AA112=Matrica!$A$10,AB112=Matrica!$B$3),Matrica!$D$10,IF(AND(AA112=Matrica!$A$10,AB112=Matrica!$E$3),Matrica!$G$10,IF(AND(AA112=Matrica!$A$10,AB112=Matrica!$H$3),Matrica!$J$10,IF(AND(AA112=Matrica!$A$11,AB112=Matrica!$B$3),Matrica!$D$11,IF(AND(AA112=Matrica!$A$11,AB112=Matrica!$E$3),Matrica!$G$11,IF(AND(AA112=Matrica!$A$11,AB112=Matrica!$H$3),Matrica!$J$11,IF(AND(AA112=Matrica!$A$12,AB112=Matrica!$B$3),Matrica!$D$12,IF(AND(AA112=Matrica!$A$12,AB112=Matrica!$E$3),Matrica!$G$12,IF(AND(AA112=Matrica!$A$12,AB112=Matrica!$H$3),Matrica!$J$12,IF(AND(AA112=Matrica!$A$13,AB112=Matrica!$B$3),Matrica!$D$13,IF(AND(AA112=Matrica!$A$13,AB112=Matrica!$E$3),Matrica!$G$13,IF(AND(AA112=Matrica!$A$13,AB112=Matrica!$H$3),Matrica!$J$13,IF(AND(AA112=Matrica!$A$14,AB112=Matrica!$B$3),Matrica!$D$14,IF(AND(AA112=Matrica!$A$14,AB112=Matrica!$E$3),Matrica!$G$14,IF(AND(AA112=Matrica!$A$14,AB112=Matrica!$H$3),Matrica!$J$14,IF(AND(AA112=Matrica!$A$15,AB112=Matrica!$B$3),Matrica!$D$15,IF(AND(AA112=Matrica!$A$15,AB112=Matrica!$E$3),Matrica!$G$15,IF(AND(AA112=Matrica!$A$15,AB112=Matrica!$H$3),Matrica!$J$15,IF(AND(AA112=Matrica!$A$16,AB112=Matrica!$B$3),Matrica!$D$16,IF(AND(AA112=Matrica!$A$16,AB112=Matrica!$E$3),Matrica!$G$16,IF(AND(AA112=Matrica!$A$16,AB112=Matrica!$H$3),Matrica!$J$16,"")))))))))))))))))))))))))))))))))))))))</f>
        <v>2.75</v>
      </c>
      <c r="AA112" s="171" t="s">
        <v>11</v>
      </c>
      <c r="AB112" s="171">
        <v>2</v>
      </c>
      <c r="AC112" s="172">
        <v>2.7</v>
      </c>
      <c r="AD112" s="173" t="str">
        <f t="shared" si="46"/>
        <v>ISTI</v>
      </c>
      <c r="AE112" s="173">
        <f t="shared" si="43"/>
        <v>0</v>
      </c>
      <c r="AF112" s="173">
        <f t="shared" si="44"/>
        <v>0</v>
      </c>
      <c r="AG112" s="174">
        <v>5</v>
      </c>
      <c r="AH112" s="181">
        <f>AC111/((P111-P112)/P112+1)</f>
        <v>2.6545054945054942</v>
      </c>
      <c r="AI112" s="175">
        <f t="shared" si="31"/>
        <v>38591.046000000002</v>
      </c>
      <c r="AJ112" s="175">
        <f t="shared" si="32"/>
        <v>0.13360299220883665</v>
      </c>
      <c r="AK112" s="176" t="s">
        <v>10</v>
      </c>
      <c r="AL112" s="176">
        <v>2</v>
      </c>
      <c r="AM112" s="176">
        <v>3.28</v>
      </c>
      <c r="AN112" s="177">
        <f t="shared" si="47"/>
        <v>46880.974399999999</v>
      </c>
      <c r="AO112" s="177">
        <f t="shared" si="45"/>
        <v>21.643784375720344</v>
      </c>
      <c r="AP112" s="175">
        <f t="shared" si="33"/>
        <v>192955.23</v>
      </c>
      <c r="AQ112" s="177">
        <f t="shared" si="34"/>
        <v>234404.872</v>
      </c>
      <c r="AR112" s="178">
        <f t="shared" si="35"/>
        <v>-41449.641999999993</v>
      </c>
    </row>
    <row r="113" spans="3:44" ht="80.099999999999994" customHeight="1">
      <c r="C113" s="45" t="s">
        <v>252</v>
      </c>
      <c r="D113" s="142" t="s">
        <v>55</v>
      </c>
      <c r="E113" s="167" t="s">
        <v>10</v>
      </c>
      <c r="F113" s="41" t="s">
        <v>137</v>
      </c>
      <c r="G113" s="36"/>
      <c r="H113" s="36"/>
      <c r="I113" s="36">
        <v>0.1</v>
      </c>
      <c r="J113" s="36">
        <v>17.32</v>
      </c>
      <c r="K113" s="36">
        <v>17.32</v>
      </c>
      <c r="L113" s="40">
        <f t="shared" si="42"/>
        <v>17.32</v>
      </c>
      <c r="M113" s="40">
        <f t="shared" si="52"/>
        <v>19.052</v>
      </c>
      <c r="N113" s="39">
        <v>2871.8</v>
      </c>
      <c r="O113" s="39">
        <f t="shared" si="48"/>
        <v>49739.576000000001</v>
      </c>
      <c r="P113" s="39">
        <f t="shared" si="49"/>
        <v>54713.533600000002</v>
      </c>
      <c r="Q113" s="39">
        <f t="shared" si="50"/>
        <v>17.654737962979397</v>
      </c>
      <c r="R113" s="39">
        <f t="shared" si="51"/>
        <v>19.420211759277336</v>
      </c>
      <c r="S113" s="39">
        <v>3.48</v>
      </c>
      <c r="T113" s="36" t="s">
        <v>9</v>
      </c>
      <c r="U113" s="36" t="s">
        <v>292</v>
      </c>
      <c r="V113" s="39">
        <v>3.83</v>
      </c>
      <c r="W113" s="36" t="s">
        <v>9</v>
      </c>
      <c r="X113" s="36" t="s">
        <v>291</v>
      </c>
      <c r="Y113" s="36">
        <f>IF(AND(AA113=Matrica!$A$4,AB113=Matrica!$B$3),Matrica!$B$4,IF(AND(AA113=Matrica!$A$4,AB113=Matrica!$E$3),Matrica!$E$4,IF(AND(AA113=Matrica!$A$4,AB113=Matrica!$H$3),Matrica!$H$4,IF(AND(AA113=Matrica!$A$5,AB113=Matrica!$B$3),Matrica!$B$5,IF(AND(AA113=Matrica!$A$5,AB113=Matrica!$E$3),Matrica!$E$5,IF(AND(AA113=Matrica!$A$5,AB113=Matrica!$H$3),Matrica!$H$5,IF(AND(AA113=Matrica!$A$6,AB113=Matrica!$B$3),Matrica!$B$6,IF(AND(AA113=Matrica!$A$6,AB113=Matrica!$E$3),Matrica!$E$6,IF(AND(AA113=Matrica!$A$6,AB113=Matrica!$H$3),Matrica!$H$6,IF(AND(AA113=Matrica!$A$7,AB113=Matrica!$B$3),Matrica!$B$7,IF(AND(AA113=Matrica!$A$7,AB113=Matrica!$E$3),Matrica!$E$7,IF(AND(AA113=Matrica!$A$7,AB113=Matrica!$H$3),Matrica!$H$7,IF(AND(AA113=Matrica!$A$8,AB113=Matrica!$B$3),Matrica!$B$8,IF(AND(AA113=Matrica!$A$8,AB113=Matrica!$E$3),Matrica!$E$8,IF(AND(AA113=Matrica!$A$8,AB113=Matrica!$H$3),Matrica!$H$8,IF(AND(AA113=Matrica!$A$9,AB113=Matrica!$B$3),Matrica!$B$9,IF(AND(AA113=Matrica!$A$9,AB113=Matrica!$E$3),Matrica!$E$9,IF(AND(AA113=Matrica!$A$9,AB113=Matrica!$H$3),Matrica!$H$9,IF(AND(AA113=Matrica!$A$10,AB113=Matrica!$B$3),Matrica!$B$10,IF(AND(AA113=Matrica!$A$10,AB113=Matrica!$E$3),Matrica!$E$10,IF(AND(AA113=Matrica!$A$10,AB113=Matrica!$H$3),Matrica!$H$10,IF(AND(AA113=Matrica!$A$11,AB113=Matrica!$B$3),Matrica!$B$11,IF(AND(AA113=Matrica!$A$11,AB113=Matrica!$E$3),Matrica!$E$11,IF(AND(AA113=Matrica!$A$11,AB113=Matrica!$H$3),Matrica!$H$11,IF(AND(AA113=Matrica!$A$12,AB113=Matrica!$B$3),Matrica!$B$12,IF(AND(AA113=Matrica!$A$12,AB113=Matrica!$E$3),Matrica!$E$12,IF(AND(AA113=Matrica!$A$12,AB113=Matrica!$H$3),Matrica!$H$12,IF(AND(AA113=Matrica!$A$13,AB113=Matrica!$B$3),Matrica!$B$13,IF(AND(AA113=Matrica!$A$13,AB113=Matrica!$E$3),Matrica!$E$13,IF(AND(AA113=Matrica!$A$13,AB113=Matrica!$H$3),Matrica!$H$13,IF(AND(AA113=Matrica!$A$14,AB113=Matrica!$B$3),Matrica!$B$14,IF(AND(AA113=Matrica!$A$14,AB113=Matrica!$E$3),Matrica!$E$14,IF(AND(AA113=Matrica!$A$14,AB113=Matrica!$H$3),Matrica!$H$14,IF(AND(AA113=Matrica!$A$15,AB113=Matrica!$B$3),Matrica!$B$15,IF(AND(AA113=Matrica!$A$15,AB113=Matrica!$E$3),Matrica!$E$15,IF(AND(AA113=Matrica!$A$15,AB113=Matrica!$H$3),Matrica!$H$15,IF(AND(AA113=Matrica!$A$16,AB113=Matrica!$B$3),Matrica!$B$16,IF(AND(AA113=Matrica!$A$16,AB113=Matrica!$E$3),Matrica!$E$16,IF(AND(AA113=Matrica!$A$16,AB113=Matrica!$H$3),Matrica!$H$16,"")))))))))))))))))))))))))))))))))))))))</f>
        <v>3.84</v>
      </c>
      <c r="Z113" s="36">
        <f>IF(AND(AA113=Matrica!$A$4,AB113=Matrica!$B$3),Matrica!$D$4,IF(AND(AA113=Matrica!$A$4,AB113=Matrica!$E$3),Matrica!$G$4,IF(AND(AA113=Matrica!$A$4,AB113=Matrica!$H$3),Matrica!$J$4,IF(AND(AA113=Matrica!$A$5,AB113=Matrica!$B$3),Matrica!$D$5,IF(AND(AA113=Matrica!$A$5,AB113=Matrica!$E$3),Matrica!$G$5,IF(AND(AA113=Matrica!$A$5,AB113=Matrica!$H$3),Matrica!$J$5,IF(AND(AA113=Matrica!$A$6,AB113=Matrica!$B$3),Matrica!$D$6,IF(AND(AA113=Matrica!$A$6,AB113=Matrica!$E$3),Matrica!$G$6,IF(AND(AA113=Matrica!$A$6,AB113=Matrica!$H$3),Matrica!$J$6,IF(AND(AA113=Matrica!$A$7,AB113=Matrica!$B$3),Matrica!$D$7,IF(AND(AA113=Matrica!$A$7,AB113=Matrica!$E$3),Matrica!$G$7,IF(AND(AA113=Matrica!$A$7,AB113=Matrica!$H$3),Matrica!$J$7,IF(AND(AA113=Matrica!$A$8,AB113=Matrica!$B$3),Matrica!$D$8,IF(AND(AA113=Matrica!$A$8,AB113=Matrica!$E$3),Matrica!$G$8,IF(AND(AA113=Matrica!$A$8,AB113=Matrica!$H$3),Matrica!$J$8,IF(AND(AA113=Matrica!$A$9,AB113=Matrica!$B$3),Matrica!$D$9,IF(AND(AA113=Matrica!$A$9,AB113=Matrica!$E$3),Matrica!$G$9,IF(AND(AA113=Matrica!$A$9,AB113=Matrica!$H$3),Matrica!$J$9,IF(AND(AA113=Matrica!$A$10,AB113=Matrica!$B$3),Matrica!$D$10,IF(AND(AA113=Matrica!$A$10,AB113=Matrica!$E$3),Matrica!$G$10,IF(AND(AA113=Matrica!$A$10,AB113=Matrica!$H$3),Matrica!$J$10,IF(AND(AA113=Matrica!$A$11,AB113=Matrica!$B$3),Matrica!$D$11,IF(AND(AA113=Matrica!$A$11,AB113=Matrica!$E$3),Matrica!$G$11,IF(AND(AA113=Matrica!$A$11,AB113=Matrica!$H$3),Matrica!$J$11,IF(AND(AA113=Matrica!$A$12,AB113=Matrica!$B$3),Matrica!$D$12,IF(AND(AA113=Matrica!$A$12,AB113=Matrica!$E$3),Matrica!$G$12,IF(AND(AA113=Matrica!$A$12,AB113=Matrica!$H$3),Matrica!$J$12,IF(AND(AA113=Matrica!$A$13,AB113=Matrica!$B$3),Matrica!$D$13,IF(AND(AA113=Matrica!$A$13,AB113=Matrica!$E$3),Matrica!$G$13,IF(AND(AA113=Matrica!$A$13,AB113=Matrica!$H$3),Matrica!$J$13,IF(AND(AA113=Matrica!$A$14,AB113=Matrica!$B$3),Matrica!$D$14,IF(AND(AA113=Matrica!$A$14,AB113=Matrica!$E$3),Matrica!$G$14,IF(AND(AA113=Matrica!$A$14,AB113=Matrica!$H$3),Matrica!$J$14,IF(AND(AA113=Matrica!$A$15,AB113=Matrica!$B$3),Matrica!$D$15,IF(AND(AA113=Matrica!$A$15,AB113=Matrica!$E$3),Matrica!$G$15,IF(AND(AA113=Matrica!$A$15,AB113=Matrica!$H$3),Matrica!$J$15,IF(AND(AA113=Matrica!$A$16,AB113=Matrica!$B$3),Matrica!$D$16,IF(AND(AA113=Matrica!$A$16,AB113=Matrica!$E$3),Matrica!$G$16,IF(AND(AA113=Matrica!$A$16,AB113=Matrica!$H$3),Matrica!$J$16,"")))))))))))))))))))))))))))))))))))))))</f>
        <v>3.96</v>
      </c>
      <c r="AA113" s="171" t="s">
        <v>9</v>
      </c>
      <c r="AB113" s="171">
        <v>3</v>
      </c>
      <c r="AC113" s="172">
        <v>3.9</v>
      </c>
      <c r="AD113" s="173" t="str">
        <f t="shared" si="46"/>
        <v>RAST</v>
      </c>
      <c r="AE113" s="173">
        <f t="shared" si="43"/>
        <v>12.068965517241377</v>
      </c>
      <c r="AF113" s="173">
        <f t="shared" si="44"/>
        <v>1.8276762402088732E-2</v>
      </c>
      <c r="AG113" s="174">
        <v>24</v>
      </c>
      <c r="AH113" s="136"/>
      <c r="AI113" s="175">
        <f t="shared" si="31"/>
        <v>55742.621999999996</v>
      </c>
      <c r="AJ113" s="175">
        <f t="shared" si="32"/>
        <v>1.8808662725450231</v>
      </c>
      <c r="AK113" s="176" t="s">
        <v>8</v>
      </c>
      <c r="AL113" s="176">
        <v>2</v>
      </c>
      <c r="AM113" s="176">
        <v>4.24</v>
      </c>
      <c r="AN113" s="177">
        <f t="shared" si="47"/>
        <v>60602.235200000003</v>
      </c>
      <c r="AO113" s="177">
        <f t="shared" si="45"/>
        <v>10.762787947587427</v>
      </c>
      <c r="AP113" s="175">
        <f t="shared" si="33"/>
        <v>1337822.9279999998</v>
      </c>
      <c r="AQ113" s="177">
        <f t="shared" si="34"/>
        <v>1454453.6448000001</v>
      </c>
      <c r="AR113" s="178">
        <f t="shared" si="35"/>
        <v>-116630.71680000029</v>
      </c>
    </row>
    <row r="114" spans="3:44" ht="80.099999999999994" customHeight="1">
      <c r="C114" s="45" t="s">
        <v>253</v>
      </c>
      <c r="D114" s="142" t="s">
        <v>55</v>
      </c>
      <c r="E114" s="167" t="s">
        <v>11</v>
      </c>
      <c r="F114" s="41" t="s">
        <v>137</v>
      </c>
      <c r="G114" s="36"/>
      <c r="H114" s="36"/>
      <c r="I114" s="36">
        <v>0.1</v>
      </c>
      <c r="J114" s="36">
        <v>14.88</v>
      </c>
      <c r="K114" s="36">
        <v>14.88</v>
      </c>
      <c r="L114" s="40">
        <f t="shared" si="42"/>
        <v>14.88</v>
      </c>
      <c r="M114" s="40">
        <f t="shared" si="52"/>
        <v>16.368000000000002</v>
      </c>
      <c r="N114" s="39">
        <v>2871.8</v>
      </c>
      <c r="O114" s="39">
        <f t="shared" si="48"/>
        <v>42732.384000000005</v>
      </c>
      <c r="P114" s="39">
        <f t="shared" si="49"/>
        <v>47005.622400000007</v>
      </c>
      <c r="Q114" s="39">
        <f t="shared" si="50"/>
        <v>15.167580882744426</v>
      </c>
      <c r="R114" s="39">
        <f t="shared" si="51"/>
        <v>16.684338971018867</v>
      </c>
      <c r="S114" s="39">
        <v>2.99</v>
      </c>
      <c r="T114" s="36" t="s">
        <v>10</v>
      </c>
      <c r="U114" s="36" t="s">
        <v>292</v>
      </c>
      <c r="V114" s="39">
        <v>3.29</v>
      </c>
      <c r="W114" s="36" t="s">
        <v>10</v>
      </c>
      <c r="X114" s="36" t="s">
        <v>291</v>
      </c>
      <c r="Y114" s="36">
        <f>IF(AND(AA114=Matrica!$A$4,AB114=Matrica!$B$3),Matrica!$B$4,IF(AND(AA114=Matrica!$A$4,AB114=Matrica!$E$3),Matrica!$E$4,IF(AND(AA114=Matrica!$A$4,AB114=Matrica!$H$3),Matrica!$H$4,IF(AND(AA114=Matrica!$A$5,AB114=Matrica!$B$3),Matrica!$B$5,IF(AND(AA114=Matrica!$A$5,AB114=Matrica!$E$3),Matrica!$E$5,IF(AND(AA114=Matrica!$A$5,AB114=Matrica!$H$3),Matrica!$H$5,IF(AND(AA114=Matrica!$A$6,AB114=Matrica!$B$3),Matrica!$B$6,IF(AND(AA114=Matrica!$A$6,AB114=Matrica!$E$3),Matrica!$E$6,IF(AND(AA114=Matrica!$A$6,AB114=Matrica!$H$3),Matrica!$H$6,IF(AND(AA114=Matrica!$A$7,AB114=Matrica!$B$3),Matrica!$B$7,IF(AND(AA114=Matrica!$A$7,AB114=Matrica!$E$3),Matrica!$E$7,IF(AND(AA114=Matrica!$A$7,AB114=Matrica!$H$3),Matrica!$H$7,IF(AND(AA114=Matrica!$A$8,AB114=Matrica!$B$3),Matrica!$B$8,IF(AND(AA114=Matrica!$A$8,AB114=Matrica!$E$3),Matrica!$E$8,IF(AND(AA114=Matrica!$A$8,AB114=Matrica!$H$3),Matrica!$H$8,IF(AND(AA114=Matrica!$A$9,AB114=Matrica!$B$3),Matrica!$B$9,IF(AND(AA114=Matrica!$A$9,AB114=Matrica!$E$3),Matrica!$E$9,IF(AND(AA114=Matrica!$A$9,AB114=Matrica!$H$3),Matrica!$H$9,IF(AND(AA114=Matrica!$A$10,AB114=Matrica!$B$3),Matrica!$B$10,IF(AND(AA114=Matrica!$A$10,AB114=Matrica!$E$3),Matrica!$E$10,IF(AND(AA114=Matrica!$A$10,AB114=Matrica!$H$3),Matrica!$H$10,IF(AND(AA114=Matrica!$A$11,AB114=Matrica!$B$3),Matrica!$B$11,IF(AND(AA114=Matrica!$A$11,AB114=Matrica!$E$3),Matrica!$E$11,IF(AND(AA114=Matrica!$A$11,AB114=Matrica!$H$3),Matrica!$H$11,IF(AND(AA114=Matrica!$A$12,AB114=Matrica!$B$3),Matrica!$B$12,IF(AND(AA114=Matrica!$A$12,AB114=Matrica!$E$3),Matrica!$E$12,IF(AND(AA114=Matrica!$A$12,AB114=Matrica!$H$3),Matrica!$H$12,IF(AND(AA114=Matrica!$A$13,AB114=Matrica!$B$3),Matrica!$B$13,IF(AND(AA114=Matrica!$A$13,AB114=Matrica!$E$3),Matrica!$E$13,IF(AND(AA114=Matrica!$A$13,AB114=Matrica!$H$3),Matrica!$H$13,IF(AND(AA114=Matrica!$A$14,AB114=Matrica!$B$3),Matrica!$B$14,IF(AND(AA114=Matrica!$A$14,AB114=Matrica!$E$3),Matrica!$E$14,IF(AND(AA114=Matrica!$A$14,AB114=Matrica!$H$3),Matrica!$H$14,IF(AND(AA114=Matrica!$A$15,AB114=Matrica!$B$3),Matrica!$B$15,IF(AND(AA114=Matrica!$A$15,AB114=Matrica!$E$3),Matrica!$E$15,IF(AND(AA114=Matrica!$A$15,AB114=Matrica!$H$3),Matrica!$H$15,IF(AND(AA114=Matrica!$A$16,AB114=Matrica!$B$3),Matrica!$B$16,IF(AND(AA114=Matrica!$A$16,AB114=Matrica!$E$3),Matrica!$E$16,IF(AND(AA114=Matrica!$A$16,AB114=Matrica!$H$3),Matrica!$H$16,"")))))))))))))))))))))))))))))))))))))))</f>
        <v>3.12</v>
      </c>
      <c r="Z114" s="36">
        <f>IF(AND(AA114=Matrica!$A$4,AB114=Matrica!$B$3),Matrica!$D$4,IF(AND(AA114=Matrica!$A$4,AB114=Matrica!$E$3),Matrica!$G$4,IF(AND(AA114=Matrica!$A$4,AB114=Matrica!$H$3),Matrica!$J$4,IF(AND(AA114=Matrica!$A$5,AB114=Matrica!$B$3),Matrica!$D$5,IF(AND(AA114=Matrica!$A$5,AB114=Matrica!$E$3),Matrica!$G$5,IF(AND(AA114=Matrica!$A$5,AB114=Matrica!$H$3),Matrica!$J$5,IF(AND(AA114=Matrica!$A$6,AB114=Matrica!$B$3),Matrica!$D$6,IF(AND(AA114=Matrica!$A$6,AB114=Matrica!$E$3),Matrica!$G$6,IF(AND(AA114=Matrica!$A$6,AB114=Matrica!$H$3),Matrica!$J$6,IF(AND(AA114=Matrica!$A$7,AB114=Matrica!$B$3),Matrica!$D$7,IF(AND(AA114=Matrica!$A$7,AB114=Matrica!$E$3),Matrica!$G$7,IF(AND(AA114=Matrica!$A$7,AB114=Matrica!$H$3),Matrica!$J$7,IF(AND(AA114=Matrica!$A$8,AB114=Matrica!$B$3),Matrica!$D$8,IF(AND(AA114=Matrica!$A$8,AB114=Matrica!$E$3),Matrica!$G$8,IF(AND(AA114=Matrica!$A$8,AB114=Matrica!$H$3),Matrica!$J$8,IF(AND(AA114=Matrica!$A$9,AB114=Matrica!$B$3),Matrica!$D$9,IF(AND(AA114=Matrica!$A$9,AB114=Matrica!$E$3),Matrica!$G$9,IF(AND(AA114=Matrica!$A$9,AB114=Matrica!$H$3),Matrica!$J$9,IF(AND(AA114=Matrica!$A$10,AB114=Matrica!$B$3),Matrica!$D$10,IF(AND(AA114=Matrica!$A$10,AB114=Matrica!$E$3),Matrica!$G$10,IF(AND(AA114=Matrica!$A$10,AB114=Matrica!$H$3),Matrica!$J$10,IF(AND(AA114=Matrica!$A$11,AB114=Matrica!$B$3),Matrica!$D$11,IF(AND(AA114=Matrica!$A$11,AB114=Matrica!$E$3),Matrica!$G$11,IF(AND(AA114=Matrica!$A$11,AB114=Matrica!$H$3),Matrica!$J$11,IF(AND(AA114=Matrica!$A$12,AB114=Matrica!$B$3),Matrica!$D$12,IF(AND(AA114=Matrica!$A$12,AB114=Matrica!$E$3),Matrica!$G$12,IF(AND(AA114=Matrica!$A$12,AB114=Matrica!$H$3),Matrica!$J$12,IF(AND(AA114=Matrica!$A$13,AB114=Matrica!$B$3),Matrica!$D$13,IF(AND(AA114=Matrica!$A$13,AB114=Matrica!$E$3),Matrica!$G$13,IF(AND(AA114=Matrica!$A$13,AB114=Matrica!$H$3),Matrica!$J$13,IF(AND(AA114=Matrica!$A$14,AB114=Matrica!$B$3),Matrica!$D$14,IF(AND(AA114=Matrica!$A$14,AB114=Matrica!$E$3),Matrica!$G$14,IF(AND(AA114=Matrica!$A$14,AB114=Matrica!$H$3),Matrica!$J$14,IF(AND(AA114=Matrica!$A$15,AB114=Matrica!$B$3),Matrica!$D$15,IF(AND(AA114=Matrica!$A$15,AB114=Matrica!$E$3),Matrica!$G$15,IF(AND(AA114=Matrica!$A$15,AB114=Matrica!$H$3),Matrica!$J$15,IF(AND(AA114=Matrica!$A$16,AB114=Matrica!$B$3),Matrica!$D$16,IF(AND(AA114=Matrica!$A$16,AB114=Matrica!$E$3),Matrica!$G$16,IF(AND(AA114=Matrica!$A$16,AB114=Matrica!$H$3),Matrica!$J$16,"")))))))))))))))))))))))))))))))))))))))</f>
        <v>3.33</v>
      </c>
      <c r="AA114" s="171" t="s">
        <v>10</v>
      </c>
      <c r="AB114" s="171">
        <v>2</v>
      </c>
      <c r="AC114" s="172">
        <v>3.33</v>
      </c>
      <c r="AD114" s="173" t="str">
        <f t="shared" si="46"/>
        <v>ISTI</v>
      </c>
      <c r="AE114" s="173">
        <f t="shared" si="43"/>
        <v>11.371237458193974</v>
      </c>
      <c r="AF114" s="173">
        <f t="shared" si="44"/>
        <v>1.2158054711246211E-2</v>
      </c>
      <c r="AG114" s="174">
        <v>4</v>
      </c>
      <c r="AH114" s="181">
        <f>AC113/((P113-P114)/P114+1)</f>
        <v>3.3505773672055432</v>
      </c>
      <c r="AI114" s="175">
        <f t="shared" si="31"/>
        <v>47595.623399999997</v>
      </c>
      <c r="AJ114" s="175">
        <f t="shared" si="32"/>
        <v>1.2551711260821108</v>
      </c>
      <c r="AK114" s="176" t="s">
        <v>9</v>
      </c>
      <c r="AL114" s="176">
        <v>2</v>
      </c>
      <c r="AM114" s="176">
        <v>3.64</v>
      </c>
      <c r="AN114" s="177">
        <f t="shared" si="47"/>
        <v>52026.447200000002</v>
      </c>
      <c r="AO114" s="177">
        <f t="shared" si="45"/>
        <v>10.681328197879569</v>
      </c>
      <c r="AP114" s="175">
        <f t="shared" si="33"/>
        <v>190382.49359999999</v>
      </c>
      <c r="AQ114" s="177">
        <f t="shared" si="34"/>
        <v>208105.78880000001</v>
      </c>
      <c r="AR114" s="178">
        <f t="shared" si="35"/>
        <v>-17723.295200000022</v>
      </c>
    </row>
    <row r="115" spans="3:44" ht="80.099999999999994" customHeight="1">
      <c r="C115" s="45" t="s">
        <v>254</v>
      </c>
      <c r="D115" s="142" t="s">
        <v>55</v>
      </c>
      <c r="E115" s="167" t="s">
        <v>12</v>
      </c>
      <c r="F115" s="41" t="s">
        <v>137</v>
      </c>
      <c r="G115" s="36"/>
      <c r="H115" s="36"/>
      <c r="I115" s="36">
        <v>0.1</v>
      </c>
      <c r="J115" s="36">
        <v>13.65</v>
      </c>
      <c r="K115" s="36">
        <v>13.65</v>
      </c>
      <c r="L115" s="40">
        <f t="shared" si="42"/>
        <v>13.65</v>
      </c>
      <c r="M115" s="40">
        <f t="shared" si="52"/>
        <v>15.015000000000001</v>
      </c>
      <c r="N115" s="39">
        <v>2871.8</v>
      </c>
      <c r="O115" s="39">
        <f t="shared" si="48"/>
        <v>39200.070000000007</v>
      </c>
      <c r="P115" s="39">
        <f t="shared" si="49"/>
        <v>43120.077000000005</v>
      </c>
      <c r="Q115" s="39">
        <f t="shared" si="50"/>
        <v>13.913809075904664</v>
      </c>
      <c r="R115" s="39">
        <f t="shared" si="51"/>
        <v>15.305189983495131</v>
      </c>
      <c r="S115" s="39">
        <v>2.74</v>
      </c>
      <c r="T115" s="36" t="s">
        <v>11</v>
      </c>
      <c r="U115" s="36" t="s">
        <v>291</v>
      </c>
      <c r="V115" s="39">
        <v>3.02</v>
      </c>
      <c r="W115" s="36" t="s">
        <v>10</v>
      </c>
      <c r="X115" s="36" t="s">
        <v>292</v>
      </c>
      <c r="Y115" s="36">
        <f>IF(AND(AA115=Matrica!$A$4,AB115=Matrica!$B$3),Matrica!$B$4,IF(AND(AA115=Matrica!$A$4,AB115=Matrica!$E$3),Matrica!$E$4,IF(AND(AA115=Matrica!$A$4,AB115=Matrica!$H$3),Matrica!$H$4,IF(AND(AA115=Matrica!$A$5,AB115=Matrica!$B$3),Matrica!$B$5,IF(AND(AA115=Matrica!$A$5,AB115=Matrica!$E$3),Matrica!$E$5,IF(AND(AA115=Matrica!$A$5,AB115=Matrica!$H$3),Matrica!$H$5,IF(AND(AA115=Matrica!$A$6,AB115=Matrica!$B$3),Matrica!$B$6,IF(AND(AA115=Matrica!$A$6,AB115=Matrica!$E$3),Matrica!$E$6,IF(AND(AA115=Matrica!$A$6,AB115=Matrica!$H$3),Matrica!$H$6,IF(AND(AA115=Matrica!$A$7,AB115=Matrica!$B$3),Matrica!$B$7,IF(AND(AA115=Matrica!$A$7,AB115=Matrica!$E$3),Matrica!$E$7,IF(AND(AA115=Matrica!$A$7,AB115=Matrica!$H$3),Matrica!$H$7,IF(AND(AA115=Matrica!$A$8,AB115=Matrica!$B$3),Matrica!$B$8,IF(AND(AA115=Matrica!$A$8,AB115=Matrica!$E$3),Matrica!$E$8,IF(AND(AA115=Matrica!$A$8,AB115=Matrica!$H$3),Matrica!$H$8,IF(AND(AA115=Matrica!$A$9,AB115=Matrica!$B$3),Matrica!$B$9,IF(AND(AA115=Matrica!$A$9,AB115=Matrica!$E$3),Matrica!$E$9,IF(AND(AA115=Matrica!$A$9,AB115=Matrica!$H$3),Matrica!$H$9,IF(AND(AA115=Matrica!$A$10,AB115=Matrica!$B$3),Matrica!$B$10,IF(AND(AA115=Matrica!$A$10,AB115=Matrica!$E$3),Matrica!$E$10,IF(AND(AA115=Matrica!$A$10,AB115=Matrica!$H$3),Matrica!$H$10,IF(AND(AA115=Matrica!$A$11,AB115=Matrica!$B$3),Matrica!$B$11,IF(AND(AA115=Matrica!$A$11,AB115=Matrica!$E$3),Matrica!$E$11,IF(AND(AA115=Matrica!$A$11,AB115=Matrica!$H$3),Matrica!$H$11,IF(AND(AA115=Matrica!$A$12,AB115=Matrica!$B$3),Matrica!$B$12,IF(AND(AA115=Matrica!$A$12,AB115=Matrica!$E$3),Matrica!$E$12,IF(AND(AA115=Matrica!$A$12,AB115=Matrica!$H$3),Matrica!$H$12,IF(AND(AA115=Matrica!$A$13,AB115=Matrica!$B$3),Matrica!$B$13,IF(AND(AA115=Matrica!$A$13,AB115=Matrica!$E$3),Matrica!$E$13,IF(AND(AA115=Matrica!$A$13,AB115=Matrica!$H$3),Matrica!$H$13,IF(AND(AA115=Matrica!$A$14,AB115=Matrica!$B$3),Matrica!$B$14,IF(AND(AA115=Matrica!$A$14,AB115=Matrica!$E$3),Matrica!$E$14,IF(AND(AA115=Matrica!$A$14,AB115=Matrica!$H$3),Matrica!$H$14,IF(AND(AA115=Matrica!$A$15,AB115=Matrica!$B$3),Matrica!$B$15,IF(AND(AA115=Matrica!$A$15,AB115=Matrica!$E$3),Matrica!$E$15,IF(AND(AA115=Matrica!$A$15,AB115=Matrica!$H$3),Matrica!$H$15,IF(AND(AA115=Matrica!$A$16,AB115=Matrica!$B$3),Matrica!$B$16,IF(AND(AA115=Matrica!$A$16,AB115=Matrica!$E$3),Matrica!$E$16,IF(AND(AA115=Matrica!$A$16,AB115=Matrica!$H$3),Matrica!$H$16,"")))))))))))))))))))))))))))))))))))))))</f>
        <v>2.59</v>
      </c>
      <c r="Z115" s="36">
        <f>IF(AND(AA115=Matrica!$A$4,AB115=Matrica!$B$3),Matrica!$D$4,IF(AND(AA115=Matrica!$A$4,AB115=Matrica!$E$3),Matrica!$G$4,IF(AND(AA115=Matrica!$A$4,AB115=Matrica!$H$3),Matrica!$J$4,IF(AND(AA115=Matrica!$A$5,AB115=Matrica!$B$3),Matrica!$D$5,IF(AND(AA115=Matrica!$A$5,AB115=Matrica!$E$3),Matrica!$G$5,IF(AND(AA115=Matrica!$A$5,AB115=Matrica!$H$3),Matrica!$J$5,IF(AND(AA115=Matrica!$A$6,AB115=Matrica!$B$3),Matrica!$D$6,IF(AND(AA115=Matrica!$A$6,AB115=Matrica!$E$3),Matrica!$G$6,IF(AND(AA115=Matrica!$A$6,AB115=Matrica!$H$3),Matrica!$J$6,IF(AND(AA115=Matrica!$A$7,AB115=Matrica!$B$3),Matrica!$D$7,IF(AND(AA115=Matrica!$A$7,AB115=Matrica!$E$3),Matrica!$G$7,IF(AND(AA115=Matrica!$A$7,AB115=Matrica!$H$3),Matrica!$J$7,IF(AND(AA115=Matrica!$A$8,AB115=Matrica!$B$3),Matrica!$D$8,IF(AND(AA115=Matrica!$A$8,AB115=Matrica!$E$3),Matrica!$G$8,IF(AND(AA115=Matrica!$A$8,AB115=Matrica!$H$3),Matrica!$J$8,IF(AND(AA115=Matrica!$A$9,AB115=Matrica!$B$3),Matrica!$D$9,IF(AND(AA115=Matrica!$A$9,AB115=Matrica!$E$3),Matrica!$G$9,IF(AND(AA115=Matrica!$A$9,AB115=Matrica!$H$3),Matrica!$J$9,IF(AND(AA115=Matrica!$A$10,AB115=Matrica!$B$3),Matrica!$D$10,IF(AND(AA115=Matrica!$A$10,AB115=Matrica!$E$3),Matrica!$G$10,IF(AND(AA115=Matrica!$A$10,AB115=Matrica!$H$3),Matrica!$J$10,IF(AND(AA115=Matrica!$A$11,AB115=Matrica!$B$3),Matrica!$D$11,IF(AND(AA115=Matrica!$A$11,AB115=Matrica!$E$3),Matrica!$G$11,IF(AND(AA115=Matrica!$A$11,AB115=Matrica!$H$3),Matrica!$J$11,IF(AND(AA115=Matrica!$A$12,AB115=Matrica!$B$3),Matrica!$D$12,IF(AND(AA115=Matrica!$A$12,AB115=Matrica!$E$3),Matrica!$G$12,IF(AND(AA115=Matrica!$A$12,AB115=Matrica!$H$3),Matrica!$J$12,IF(AND(AA115=Matrica!$A$13,AB115=Matrica!$B$3),Matrica!$D$13,IF(AND(AA115=Matrica!$A$13,AB115=Matrica!$E$3),Matrica!$G$13,IF(AND(AA115=Matrica!$A$13,AB115=Matrica!$H$3),Matrica!$J$13,IF(AND(AA115=Matrica!$A$14,AB115=Matrica!$B$3),Matrica!$D$14,IF(AND(AA115=Matrica!$A$14,AB115=Matrica!$E$3),Matrica!$G$14,IF(AND(AA115=Matrica!$A$14,AB115=Matrica!$H$3),Matrica!$J$14,IF(AND(AA115=Matrica!$A$15,AB115=Matrica!$B$3),Matrica!$D$15,IF(AND(AA115=Matrica!$A$15,AB115=Matrica!$E$3),Matrica!$G$15,IF(AND(AA115=Matrica!$A$15,AB115=Matrica!$H$3),Matrica!$J$15,IF(AND(AA115=Matrica!$A$16,AB115=Matrica!$B$3),Matrica!$D$16,IF(AND(AA115=Matrica!$A$16,AB115=Matrica!$E$3),Matrica!$G$16,IF(AND(AA115=Matrica!$A$16,AB115=Matrica!$H$3),Matrica!$J$16,"")))))))))))))))))))))))))))))))))))))))</f>
        <v>2.75</v>
      </c>
      <c r="AA115" s="171" t="s">
        <v>11</v>
      </c>
      <c r="AB115" s="171">
        <v>2</v>
      </c>
      <c r="AC115" s="172">
        <v>2.75</v>
      </c>
      <c r="AD115" s="173" t="str">
        <f t="shared" si="46"/>
        <v>ISTI</v>
      </c>
      <c r="AE115" s="173">
        <f t="shared" si="43"/>
        <v>0.36496350364962721</v>
      </c>
      <c r="AF115" s="173">
        <f t="shared" si="44"/>
        <v>-8.9403973509933773E-2</v>
      </c>
      <c r="AG115" s="174">
        <v>0</v>
      </c>
      <c r="AH115" s="181">
        <f>AC114/((P114-P115)/P115+1)</f>
        <v>3.054737903225806</v>
      </c>
      <c r="AI115" s="175">
        <f t="shared" si="31"/>
        <v>39305.695</v>
      </c>
      <c r="AJ115" s="175">
        <f t="shared" si="32"/>
        <v>-8.8459535914094172</v>
      </c>
      <c r="AK115" s="176" t="s">
        <v>9</v>
      </c>
      <c r="AL115" s="176">
        <v>2</v>
      </c>
      <c r="AM115" s="176">
        <v>3.62</v>
      </c>
      <c r="AN115" s="177">
        <f t="shared" si="47"/>
        <v>51740.587599999999</v>
      </c>
      <c r="AO115" s="177">
        <f t="shared" si="45"/>
        <v>19.991871999671961</v>
      </c>
      <c r="AP115" s="175">
        <f t="shared" si="33"/>
        <v>0</v>
      </c>
      <c r="AQ115" s="177">
        <f t="shared" si="34"/>
        <v>0</v>
      </c>
      <c r="AR115" s="178">
        <f t="shared" si="35"/>
        <v>0</v>
      </c>
    </row>
    <row r="116" spans="3:44" ht="80.099999999999994" customHeight="1">
      <c r="C116" s="45" t="s">
        <v>255</v>
      </c>
      <c r="D116" s="142" t="s">
        <v>55</v>
      </c>
      <c r="E116" s="167" t="s">
        <v>13</v>
      </c>
      <c r="F116" s="41" t="s">
        <v>137</v>
      </c>
      <c r="G116" s="36"/>
      <c r="H116" s="36"/>
      <c r="I116" s="36">
        <v>0.1</v>
      </c>
      <c r="J116" s="36">
        <v>13.42</v>
      </c>
      <c r="K116" s="36">
        <v>13.42</v>
      </c>
      <c r="L116" s="40">
        <f t="shared" si="42"/>
        <v>13.42</v>
      </c>
      <c r="M116" s="40">
        <f t="shared" si="52"/>
        <v>14.762</v>
      </c>
      <c r="N116" s="39">
        <v>2871.8</v>
      </c>
      <c r="O116" s="39">
        <f t="shared" si="48"/>
        <v>38539.556000000004</v>
      </c>
      <c r="P116" s="39">
        <f t="shared" si="49"/>
        <v>42393.511600000005</v>
      </c>
      <c r="Q116" s="39">
        <f t="shared" si="50"/>
        <v>13.679363941292351</v>
      </c>
      <c r="R116" s="39">
        <f t="shared" si="51"/>
        <v>15.047300335421587</v>
      </c>
      <c r="S116" s="39">
        <v>2.7</v>
      </c>
      <c r="T116" s="36" t="s">
        <v>11</v>
      </c>
      <c r="U116" s="36" t="s">
        <v>291</v>
      </c>
      <c r="V116" s="39">
        <v>2.97</v>
      </c>
      <c r="W116" s="36" t="s">
        <v>10</v>
      </c>
      <c r="X116" s="36" t="s">
        <v>292</v>
      </c>
      <c r="Y116" s="36">
        <f>IF(AND(AA116=Matrica!$A$4,AB116=Matrica!$B$3),Matrica!$B$4,IF(AND(AA116=Matrica!$A$4,AB116=Matrica!$E$3),Matrica!$E$4,IF(AND(AA116=Matrica!$A$4,AB116=Matrica!$H$3),Matrica!$H$4,IF(AND(AA116=Matrica!$A$5,AB116=Matrica!$B$3),Matrica!$B$5,IF(AND(AA116=Matrica!$A$5,AB116=Matrica!$E$3),Matrica!$E$5,IF(AND(AA116=Matrica!$A$5,AB116=Matrica!$H$3),Matrica!$H$5,IF(AND(AA116=Matrica!$A$6,AB116=Matrica!$B$3),Matrica!$B$6,IF(AND(AA116=Matrica!$A$6,AB116=Matrica!$E$3),Matrica!$E$6,IF(AND(AA116=Matrica!$A$6,AB116=Matrica!$H$3),Matrica!$H$6,IF(AND(AA116=Matrica!$A$7,AB116=Matrica!$B$3),Matrica!$B$7,IF(AND(AA116=Matrica!$A$7,AB116=Matrica!$E$3),Matrica!$E$7,IF(AND(AA116=Matrica!$A$7,AB116=Matrica!$H$3),Matrica!$H$7,IF(AND(AA116=Matrica!$A$8,AB116=Matrica!$B$3),Matrica!$B$8,IF(AND(AA116=Matrica!$A$8,AB116=Matrica!$E$3),Matrica!$E$8,IF(AND(AA116=Matrica!$A$8,AB116=Matrica!$H$3),Matrica!$H$8,IF(AND(AA116=Matrica!$A$9,AB116=Matrica!$B$3),Matrica!$B$9,IF(AND(AA116=Matrica!$A$9,AB116=Matrica!$E$3),Matrica!$E$9,IF(AND(AA116=Matrica!$A$9,AB116=Matrica!$H$3),Matrica!$H$9,IF(AND(AA116=Matrica!$A$10,AB116=Matrica!$B$3),Matrica!$B$10,IF(AND(AA116=Matrica!$A$10,AB116=Matrica!$E$3),Matrica!$E$10,IF(AND(AA116=Matrica!$A$10,AB116=Matrica!$H$3),Matrica!$H$10,IF(AND(AA116=Matrica!$A$11,AB116=Matrica!$B$3),Matrica!$B$11,IF(AND(AA116=Matrica!$A$11,AB116=Matrica!$E$3),Matrica!$E$11,IF(AND(AA116=Matrica!$A$11,AB116=Matrica!$H$3),Matrica!$H$11,IF(AND(AA116=Matrica!$A$12,AB116=Matrica!$B$3),Matrica!$B$12,IF(AND(AA116=Matrica!$A$12,AB116=Matrica!$E$3),Matrica!$E$12,IF(AND(AA116=Matrica!$A$12,AB116=Matrica!$H$3),Matrica!$H$12,IF(AND(AA116=Matrica!$A$13,AB116=Matrica!$B$3),Matrica!$B$13,IF(AND(AA116=Matrica!$A$13,AB116=Matrica!$E$3),Matrica!$E$13,IF(AND(AA116=Matrica!$A$13,AB116=Matrica!$H$3),Matrica!$H$13,IF(AND(AA116=Matrica!$A$14,AB116=Matrica!$B$3),Matrica!$B$14,IF(AND(AA116=Matrica!$A$14,AB116=Matrica!$E$3),Matrica!$E$14,IF(AND(AA116=Matrica!$A$14,AB116=Matrica!$H$3),Matrica!$H$14,IF(AND(AA116=Matrica!$A$15,AB116=Matrica!$B$3),Matrica!$B$15,IF(AND(AA116=Matrica!$A$15,AB116=Matrica!$E$3),Matrica!$E$15,IF(AND(AA116=Matrica!$A$15,AB116=Matrica!$H$3),Matrica!$H$15,IF(AND(AA116=Matrica!$A$16,AB116=Matrica!$B$3),Matrica!$B$16,IF(AND(AA116=Matrica!$A$16,AB116=Matrica!$E$3),Matrica!$E$16,IF(AND(AA116=Matrica!$A$16,AB116=Matrica!$H$3),Matrica!$H$16,"")))))))))))))))))))))))))))))))))))))))</f>
        <v>2.59</v>
      </c>
      <c r="Z116" s="36">
        <f>IF(AND(AA116=Matrica!$A$4,AB116=Matrica!$B$3),Matrica!$D$4,IF(AND(AA116=Matrica!$A$4,AB116=Matrica!$E$3),Matrica!$G$4,IF(AND(AA116=Matrica!$A$4,AB116=Matrica!$H$3),Matrica!$J$4,IF(AND(AA116=Matrica!$A$5,AB116=Matrica!$B$3),Matrica!$D$5,IF(AND(AA116=Matrica!$A$5,AB116=Matrica!$E$3),Matrica!$G$5,IF(AND(AA116=Matrica!$A$5,AB116=Matrica!$H$3),Matrica!$J$5,IF(AND(AA116=Matrica!$A$6,AB116=Matrica!$B$3),Matrica!$D$6,IF(AND(AA116=Matrica!$A$6,AB116=Matrica!$E$3),Matrica!$G$6,IF(AND(AA116=Matrica!$A$6,AB116=Matrica!$H$3),Matrica!$J$6,IF(AND(AA116=Matrica!$A$7,AB116=Matrica!$B$3),Matrica!$D$7,IF(AND(AA116=Matrica!$A$7,AB116=Matrica!$E$3),Matrica!$G$7,IF(AND(AA116=Matrica!$A$7,AB116=Matrica!$H$3),Matrica!$J$7,IF(AND(AA116=Matrica!$A$8,AB116=Matrica!$B$3),Matrica!$D$8,IF(AND(AA116=Matrica!$A$8,AB116=Matrica!$E$3),Matrica!$G$8,IF(AND(AA116=Matrica!$A$8,AB116=Matrica!$H$3),Matrica!$J$8,IF(AND(AA116=Matrica!$A$9,AB116=Matrica!$B$3),Matrica!$D$9,IF(AND(AA116=Matrica!$A$9,AB116=Matrica!$E$3),Matrica!$G$9,IF(AND(AA116=Matrica!$A$9,AB116=Matrica!$H$3),Matrica!$J$9,IF(AND(AA116=Matrica!$A$10,AB116=Matrica!$B$3),Matrica!$D$10,IF(AND(AA116=Matrica!$A$10,AB116=Matrica!$E$3),Matrica!$G$10,IF(AND(AA116=Matrica!$A$10,AB116=Matrica!$H$3),Matrica!$J$10,IF(AND(AA116=Matrica!$A$11,AB116=Matrica!$B$3),Matrica!$D$11,IF(AND(AA116=Matrica!$A$11,AB116=Matrica!$E$3),Matrica!$G$11,IF(AND(AA116=Matrica!$A$11,AB116=Matrica!$H$3),Matrica!$J$11,IF(AND(AA116=Matrica!$A$12,AB116=Matrica!$B$3),Matrica!$D$12,IF(AND(AA116=Matrica!$A$12,AB116=Matrica!$E$3),Matrica!$G$12,IF(AND(AA116=Matrica!$A$12,AB116=Matrica!$H$3),Matrica!$J$12,IF(AND(AA116=Matrica!$A$13,AB116=Matrica!$B$3),Matrica!$D$13,IF(AND(AA116=Matrica!$A$13,AB116=Matrica!$E$3),Matrica!$G$13,IF(AND(AA116=Matrica!$A$13,AB116=Matrica!$H$3),Matrica!$J$13,IF(AND(AA116=Matrica!$A$14,AB116=Matrica!$B$3),Matrica!$D$14,IF(AND(AA116=Matrica!$A$14,AB116=Matrica!$E$3),Matrica!$G$14,IF(AND(AA116=Matrica!$A$14,AB116=Matrica!$H$3),Matrica!$J$14,IF(AND(AA116=Matrica!$A$15,AB116=Matrica!$B$3),Matrica!$D$15,IF(AND(AA116=Matrica!$A$15,AB116=Matrica!$E$3),Matrica!$G$15,IF(AND(AA116=Matrica!$A$15,AB116=Matrica!$H$3),Matrica!$J$15,IF(AND(AA116=Matrica!$A$16,AB116=Matrica!$B$3),Matrica!$D$16,IF(AND(AA116=Matrica!$A$16,AB116=Matrica!$E$3),Matrica!$G$16,IF(AND(AA116=Matrica!$A$16,AB116=Matrica!$H$3),Matrica!$J$16,"")))))))))))))))))))))))))))))))))))))))</f>
        <v>2.75</v>
      </c>
      <c r="AA116" s="171" t="s">
        <v>11</v>
      </c>
      <c r="AB116" s="171">
        <v>2</v>
      </c>
      <c r="AC116" s="172">
        <v>2.75</v>
      </c>
      <c r="AD116" s="173" t="str">
        <f t="shared" si="46"/>
        <v>ISTI</v>
      </c>
      <c r="AE116" s="173">
        <f t="shared" si="43"/>
        <v>1.8518518518518452</v>
      </c>
      <c r="AF116" s="173">
        <f t="shared" si="44"/>
        <v>-7.4074074074074139E-2</v>
      </c>
      <c r="AG116" s="174">
        <v>2.9</v>
      </c>
      <c r="AH116" s="181">
        <f>AC115/((P115-P116)/P116+1)</f>
        <v>2.7036630036630038</v>
      </c>
      <c r="AI116" s="175">
        <f t="shared" si="31"/>
        <v>39305.695</v>
      </c>
      <c r="AJ116" s="175">
        <f t="shared" si="32"/>
        <v>-7.2837009331399809</v>
      </c>
      <c r="AK116" s="176" t="s">
        <v>10</v>
      </c>
      <c r="AL116" s="176">
        <v>2</v>
      </c>
      <c r="AM116" s="176">
        <v>3.61</v>
      </c>
      <c r="AN116" s="177">
        <f t="shared" si="47"/>
        <v>51597.657799999994</v>
      </c>
      <c r="AO116" s="177">
        <f t="shared" si="45"/>
        <v>21.711214411405333</v>
      </c>
      <c r="AP116" s="175">
        <f t="shared" si="33"/>
        <v>113986.51549999999</v>
      </c>
      <c r="AQ116" s="177">
        <f t="shared" si="34"/>
        <v>149633.20761999997</v>
      </c>
      <c r="AR116" s="178">
        <f t="shared" si="35"/>
        <v>-35646.692119999978</v>
      </c>
    </row>
    <row r="117" spans="3:44" ht="80.099999999999994" customHeight="1">
      <c r="C117" s="45" t="s">
        <v>256</v>
      </c>
      <c r="D117" s="143" t="s">
        <v>56</v>
      </c>
      <c r="E117" s="167" t="s">
        <v>10</v>
      </c>
      <c r="F117" s="41" t="s">
        <v>137</v>
      </c>
      <c r="G117" s="36"/>
      <c r="H117" s="36"/>
      <c r="I117" s="36"/>
      <c r="J117" s="36">
        <v>17.32</v>
      </c>
      <c r="K117" s="36">
        <v>17.32</v>
      </c>
      <c r="L117" s="40">
        <f t="shared" si="42"/>
        <v>17.32</v>
      </c>
      <c r="M117" s="40">
        <f t="shared" si="52"/>
        <v>17.32</v>
      </c>
      <c r="N117" s="39">
        <v>2871.8</v>
      </c>
      <c r="O117" s="39">
        <f t="shared" si="48"/>
        <v>49739.576000000001</v>
      </c>
      <c r="P117" s="39">
        <f t="shared" si="49"/>
        <v>49739.576000000001</v>
      </c>
      <c r="Q117" s="39">
        <f t="shared" si="50"/>
        <v>17.654737962979397</v>
      </c>
      <c r="R117" s="39">
        <f t="shared" si="51"/>
        <v>17.654737962979397</v>
      </c>
      <c r="S117" s="39">
        <v>3.48</v>
      </c>
      <c r="T117" s="36" t="s">
        <v>9</v>
      </c>
      <c r="U117" s="36" t="s">
        <v>292</v>
      </c>
      <c r="V117" s="39">
        <v>3.48</v>
      </c>
      <c r="W117" s="36" t="s">
        <v>9</v>
      </c>
      <c r="X117" s="36" t="s">
        <v>292</v>
      </c>
      <c r="Y117" s="36">
        <f>IF(AND(AA117=Matrica!$A$4,AB117=Matrica!$B$3),Matrica!$B$4,IF(AND(AA117=Matrica!$A$4,AB117=Matrica!$E$3),Matrica!$E$4,IF(AND(AA117=Matrica!$A$4,AB117=Matrica!$H$3),Matrica!$H$4,IF(AND(AA117=Matrica!$A$5,AB117=Matrica!$B$3),Matrica!$B$5,IF(AND(AA117=Matrica!$A$5,AB117=Matrica!$E$3),Matrica!$E$5,IF(AND(AA117=Matrica!$A$5,AB117=Matrica!$H$3),Matrica!$H$5,IF(AND(AA117=Matrica!$A$6,AB117=Matrica!$B$3),Matrica!$B$6,IF(AND(AA117=Matrica!$A$6,AB117=Matrica!$E$3),Matrica!$E$6,IF(AND(AA117=Matrica!$A$6,AB117=Matrica!$H$3),Matrica!$H$6,IF(AND(AA117=Matrica!$A$7,AB117=Matrica!$B$3),Matrica!$B$7,IF(AND(AA117=Matrica!$A$7,AB117=Matrica!$E$3),Matrica!$E$7,IF(AND(AA117=Matrica!$A$7,AB117=Matrica!$H$3),Matrica!$H$7,IF(AND(AA117=Matrica!$A$8,AB117=Matrica!$B$3),Matrica!$B$8,IF(AND(AA117=Matrica!$A$8,AB117=Matrica!$E$3),Matrica!$E$8,IF(AND(AA117=Matrica!$A$8,AB117=Matrica!$H$3),Matrica!$H$8,IF(AND(AA117=Matrica!$A$9,AB117=Matrica!$B$3),Matrica!$B$9,IF(AND(AA117=Matrica!$A$9,AB117=Matrica!$E$3),Matrica!$E$9,IF(AND(AA117=Matrica!$A$9,AB117=Matrica!$H$3),Matrica!$H$9,IF(AND(AA117=Matrica!$A$10,AB117=Matrica!$B$3),Matrica!$B$10,IF(AND(AA117=Matrica!$A$10,AB117=Matrica!$E$3),Matrica!$E$10,IF(AND(AA117=Matrica!$A$10,AB117=Matrica!$H$3),Matrica!$H$10,IF(AND(AA117=Matrica!$A$11,AB117=Matrica!$B$3),Matrica!$B$11,IF(AND(AA117=Matrica!$A$11,AB117=Matrica!$E$3),Matrica!$E$11,IF(AND(AA117=Matrica!$A$11,AB117=Matrica!$H$3),Matrica!$H$11,IF(AND(AA117=Matrica!$A$12,AB117=Matrica!$B$3),Matrica!$B$12,IF(AND(AA117=Matrica!$A$12,AB117=Matrica!$E$3),Matrica!$E$12,IF(AND(AA117=Matrica!$A$12,AB117=Matrica!$H$3),Matrica!$H$12,IF(AND(AA117=Matrica!$A$13,AB117=Matrica!$B$3),Matrica!$B$13,IF(AND(AA117=Matrica!$A$13,AB117=Matrica!$E$3),Matrica!$E$13,IF(AND(AA117=Matrica!$A$13,AB117=Matrica!$H$3),Matrica!$H$13,IF(AND(AA117=Matrica!$A$14,AB117=Matrica!$B$3),Matrica!$B$14,IF(AND(AA117=Matrica!$A$14,AB117=Matrica!$E$3),Matrica!$E$14,IF(AND(AA117=Matrica!$A$14,AB117=Matrica!$H$3),Matrica!$H$14,IF(AND(AA117=Matrica!$A$15,AB117=Matrica!$B$3),Matrica!$B$15,IF(AND(AA117=Matrica!$A$15,AB117=Matrica!$E$3),Matrica!$E$15,IF(AND(AA117=Matrica!$A$15,AB117=Matrica!$H$3),Matrica!$H$15,IF(AND(AA117=Matrica!$A$16,AB117=Matrica!$B$3),Matrica!$B$16,IF(AND(AA117=Matrica!$A$16,AB117=Matrica!$E$3),Matrica!$E$16,IF(AND(AA117=Matrica!$A$16,AB117=Matrica!$H$3),Matrica!$H$16,"")))))))))))))))))))))))))))))))))))))))</f>
        <v>3.84</v>
      </c>
      <c r="Z117" s="36">
        <f>IF(AND(AA117=Matrica!$A$4,AB117=Matrica!$B$3),Matrica!$D$4,IF(AND(AA117=Matrica!$A$4,AB117=Matrica!$E$3),Matrica!$G$4,IF(AND(AA117=Matrica!$A$4,AB117=Matrica!$H$3),Matrica!$J$4,IF(AND(AA117=Matrica!$A$5,AB117=Matrica!$B$3),Matrica!$D$5,IF(AND(AA117=Matrica!$A$5,AB117=Matrica!$E$3),Matrica!$G$5,IF(AND(AA117=Matrica!$A$5,AB117=Matrica!$H$3),Matrica!$J$5,IF(AND(AA117=Matrica!$A$6,AB117=Matrica!$B$3),Matrica!$D$6,IF(AND(AA117=Matrica!$A$6,AB117=Matrica!$E$3),Matrica!$G$6,IF(AND(AA117=Matrica!$A$6,AB117=Matrica!$H$3),Matrica!$J$6,IF(AND(AA117=Matrica!$A$7,AB117=Matrica!$B$3),Matrica!$D$7,IF(AND(AA117=Matrica!$A$7,AB117=Matrica!$E$3),Matrica!$G$7,IF(AND(AA117=Matrica!$A$7,AB117=Matrica!$H$3),Matrica!$J$7,IF(AND(AA117=Matrica!$A$8,AB117=Matrica!$B$3),Matrica!$D$8,IF(AND(AA117=Matrica!$A$8,AB117=Matrica!$E$3),Matrica!$G$8,IF(AND(AA117=Matrica!$A$8,AB117=Matrica!$H$3),Matrica!$J$8,IF(AND(AA117=Matrica!$A$9,AB117=Matrica!$B$3),Matrica!$D$9,IF(AND(AA117=Matrica!$A$9,AB117=Matrica!$E$3),Matrica!$G$9,IF(AND(AA117=Matrica!$A$9,AB117=Matrica!$H$3),Matrica!$J$9,IF(AND(AA117=Matrica!$A$10,AB117=Matrica!$B$3),Matrica!$D$10,IF(AND(AA117=Matrica!$A$10,AB117=Matrica!$E$3),Matrica!$G$10,IF(AND(AA117=Matrica!$A$10,AB117=Matrica!$H$3),Matrica!$J$10,IF(AND(AA117=Matrica!$A$11,AB117=Matrica!$B$3),Matrica!$D$11,IF(AND(AA117=Matrica!$A$11,AB117=Matrica!$E$3),Matrica!$G$11,IF(AND(AA117=Matrica!$A$11,AB117=Matrica!$H$3),Matrica!$J$11,IF(AND(AA117=Matrica!$A$12,AB117=Matrica!$B$3),Matrica!$D$12,IF(AND(AA117=Matrica!$A$12,AB117=Matrica!$E$3),Matrica!$G$12,IF(AND(AA117=Matrica!$A$12,AB117=Matrica!$H$3),Matrica!$J$12,IF(AND(AA117=Matrica!$A$13,AB117=Matrica!$B$3),Matrica!$D$13,IF(AND(AA117=Matrica!$A$13,AB117=Matrica!$E$3),Matrica!$G$13,IF(AND(AA117=Matrica!$A$13,AB117=Matrica!$H$3),Matrica!$J$13,IF(AND(AA117=Matrica!$A$14,AB117=Matrica!$B$3),Matrica!$D$14,IF(AND(AA117=Matrica!$A$14,AB117=Matrica!$E$3),Matrica!$G$14,IF(AND(AA117=Matrica!$A$14,AB117=Matrica!$H$3),Matrica!$J$14,IF(AND(AA117=Matrica!$A$15,AB117=Matrica!$B$3),Matrica!$D$15,IF(AND(AA117=Matrica!$A$15,AB117=Matrica!$E$3),Matrica!$G$15,IF(AND(AA117=Matrica!$A$15,AB117=Matrica!$H$3),Matrica!$J$15,IF(AND(AA117=Matrica!$A$16,AB117=Matrica!$B$3),Matrica!$D$16,IF(AND(AA117=Matrica!$A$16,AB117=Matrica!$E$3),Matrica!$G$16,IF(AND(AA117=Matrica!$A$16,AB117=Matrica!$H$3),Matrica!$J$16,"")))))))))))))))))))))))))))))))))))))))</f>
        <v>3.96</v>
      </c>
      <c r="AA117" s="171" t="s">
        <v>9</v>
      </c>
      <c r="AB117" s="171">
        <v>3</v>
      </c>
      <c r="AC117" s="172">
        <v>3.84</v>
      </c>
      <c r="AD117" s="173" t="str">
        <f t="shared" si="46"/>
        <v>RAST</v>
      </c>
      <c r="AE117" s="173">
        <f t="shared" si="43"/>
        <v>10.344827586206893</v>
      </c>
      <c r="AF117" s="173">
        <f t="shared" si="44"/>
        <v>0.10344827586206894</v>
      </c>
      <c r="AG117" s="174">
        <v>148</v>
      </c>
      <c r="AH117" s="136"/>
      <c r="AI117" s="175">
        <f t="shared" si="31"/>
        <v>54885.043199999993</v>
      </c>
      <c r="AJ117" s="175">
        <f t="shared" si="32"/>
        <v>10.344815162879527</v>
      </c>
      <c r="AK117" s="176" t="s">
        <v>8</v>
      </c>
      <c r="AL117" s="176">
        <v>1</v>
      </c>
      <c r="AM117" s="176">
        <v>3.86</v>
      </c>
      <c r="AN117" s="177">
        <f t="shared" si="47"/>
        <v>55170.902799999996</v>
      </c>
      <c r="AO117" s="177">
        <f t="shared" si="45"/>
        <v>10.919527741852875</v>
      </c>
      <c r="AP117" s="175">
        <f t="shared" si="33"/>
        <v>8122986.3935999991</v>
      </c>
      <c r="AQ117" s="177">
        <f t="shared" si="34"/>
        <v>8165293.6143999994</v>
      </c>
      <c r="AR117" s="178">
        <f t="shared" si="35"/>
        <v>-42307.220800000243</v>
      </c>
    </row>
    <row r="118" spans="3:44" ht="80.099999999999994" customHeight="1">
      <c r="C118" s="45" t="s">
        <v>257</v>
      </c>
      <c r="D118" s="143" t="s">
        <v>56</v>
      </c>
      <c r="E118" s="167" t="s">
        <v>11</v>
      </c>
      <c r="F118" s="41" t="s">
        <v>137</v>
      </c>
      <c r="G118" s="36"/>
      <c r="H118" s="36"/>
      <c r="I118" s="36"/>
      <c r="J118" s="36">
        <v>14.88</v>
      </c>
      <c r="K118" s="36">
        <v>14.88</v>
      </c>
      <c r="L118" s="40">
        <f t="shared" si="42"/>
        <v>14.88</v>
      </c>
      <c r="M118" s="40">
        <f t="shared" si="52"/>
        <v>14.88</v>
      </c>
      <c r="N118" s="39">
        <v>2871.8</v>
      </c>
      <c r="O118" s="39">
        <f t="shared" si="48"/>
        <v>42732.384000000005</v>
      </c>
      <c r="P118" s="39">
        <f t="shared" si="49"/>
        <v>42732.384000000005</v>
      </c>
      <c r="Q118" s="39">
        <f t="shared" si="50"/>
        <v>15.167580882744426</v>
      </c>
      <c r="R118" s="39">
        <f t="shared" si="51"/>
        <v>15.167580882744426</v>
      </c>
      <c r="S118" s="39">
        <v>2.99</v>
      </c>
      <c r="T118" s="36" t="s">
        <v>10</v>
      </c>
      <c r="U118" s="36" t="s">
        <v>292</v>
      </c>
      <c r="V118" s="39">
        <v>2.99</v>
      </c>
      <c r="W118" s="36" t="s">
        <v>10</v>
      </c>
      <c r="X118" s="36" t="s">
        <v>292</v>
      </c>
      <c r="Y118" s="36">
        <f>IF(AND(AA118=Matrica!$A$4,AB118=Matrica!$B$3),Matrica!$B$4,IF(AND(AA118=Matrica!$A$4,AB118=Matrica!$E$3),Matrica!$E$4,IF(AND(AA118=Matrica!$A$4,AB118=Matrica!$H$3),Matrica!$H$4,IF(AND(AA118=Matrica!$A$5,AB118=Matrica!$B$3),Matrica!$B$5,IF(AND(AA118=Matrica!$A$5,AB118=Matrica!$E$3),Matrica!$E$5,IF(AND(AA118=Matrica!$A$5,AB118=Matrica!$H$3),Matrica!$H$5,IF(AND(AA118=Matrica!$A$6,AB118=Matrica!$B$3),Matrica!$B$6,IF(AND(AA118=Matrica!$A$6,AB118=Matrica!$E$3),Matrica!$E$6,IF(AND(AA118=Matrica!$A$6,AB118=Matrica!$H$3),Matrica!$H$6,IF(AND(AA118=Matrica!$A$7,AB118=Matrica!$B$3),Matrica!$B$7,IF(AND(AA118=Matrica!$A$7,AB118=Matrica!$E$3),Matrica!$E$7,IF(AND(AA118=Matrica!$A$7,AB118=Matrica!$H$3),Matrica!$H$7,IF(AND(AA118=Matrica!$A$8,AB118=Matrica!$B$3),Matrica!$B$8,IF(AND(AA118=Matrica!$A$8,AB118=Matrica!$E$3),Matrica!$E$8,IF(AND(AA118=Matrica!$A$8,AB118=Matrica!$H$3),Matrica!$H$8,IF(AND(AA118=Matrica!$A$9,AB118=Matrica!$B$3),Matrica!$B$9,IF(AND(AA118=Matrica!$A$9,AB118=Matrica!$E$3),Matrica!$E$9,IF(AND(AA118=Matrica!$A$9,AB118=Matrica!$H$3),Matrica!$H$9,IF(AND(AA118=Matrica!$A$10,AB118=Matrica!$B$3),Matrica!$B$10,IF(AND(AA118=Matrica!$A$10,AB118=Matrica!$E$3),Matrica!$E$10,IF(AND(AA118=Matrica!$A$10,AB118=Matrica!$H$3),Matrica!$H$10,IF(AND(AA118=Matrica!$A$11,AB118=Matrica!$B$3),Matrica!$B$11,IF(AND(AA118=Matrica!$A$11,AB118=Matrica!$E$3),Matrica!$E$11,IF(AND(AA118=Matrica!$A$11,AB118=Matrica!$H$3),Matrica!$H$11,IF(AND(AA118=Matrica!$A$12,AB118=Matrica!$B$3),Matrica!$B$12,IF(AND(AA118=Matrica!$A$12,AB118=Matrica!$E$3),Matrica!$E$12,IF(AND(AA118=Matrica!$A$12,AB118=Matrica!$H$3),Matrica!$H$12,IF(AND(AA118=Matrica!$A$13,AB118=Matrica!$B$3),Matrica!$B$13,IF(AND(AA118=Matrica!$A$13,AB118=Matrica!$E$3),Matrica!$E$13,IF(AND(AA118=Matrica!$A$13,AB118=Matrica!$H$3),Matrica!$H$13,IF(AND(AA118=Matrica!$A$14,AB118=Matrica!$B$3),Matrica!$B$14,IF(AND(AA118=Matrica!$A$14,AB118=Matrica!$E$3),Matrica!$E$14,IF(AND(AA118=Matrica!$A$14,AB118=Matrica!$H$3),Matrica!$H$14,IF(AND(AA118=Matrica!$A$15,AB118=Matrica!$B$3),Matrica!$B$15,IF(AND(AA118=Matrica!$A$15,AB118=Matrica!$E$3),Matrica!$E$15,IF(AND(AA118=Matrica!$A$15,AB118=Matrica!$H$3),Matrica!$H$15,IF(AND(AA118=Matrica!$A$16,AB118=Matrica!$B$3),Matrica!$B$16,IF(AND(AA118=Matrica!$A$16,AB118=Matrica!$E$3),Matrica!$E$16,IF(AND(AA118=Matrica!$A$16,AB118=Matrica!$H$3),Matrica!$H$16,"")))))))))))))))))))))))))))))))))))))))</f>
        <v>3.12</v>
      </c>
      <c r="Z118" s="36">
        <f>IF(AND(AA118=Matrica!$A$4,AB118=Matrica!$B$3),Matrica!$D$4,IF(AND(AA118=Matrica!$A$4,AB118=Matrica!$E$3),Matrica!$G$4,IF(AND(AA118=Matrica!$A$4,AB118=Matrica!$H$3),Matrica!$J$4,IF(AND(AA118=Matrica!$A$5,AB118=Matrica!$B$3),Matrica!$D$5,IF(AND(AA118=Matrica!$A$5,AB118=Matrica!$E$3),Matrica!$G$5,IF(AND(AA118=Matrica!$A$5,AB118=Matrica!$H$3),Matrica!$J$5,IF(AND(AA118=Matrica!$A$6,AB118=Matrica!$B$3),Matrica!$D$6,IF(AND(AA118=Matrica!$A$6,AB118=Matrica!$E$3),Matrica!$G$6,IF(AND(AA118=Matrica!$A$6,AB118=Matrica!$H$3),Matrica!$J$6,IF(AND(AA118=Matrica!$A$7,AB118=Matrica!$B$3),Matrica!$D$7,IF(AND(AA118=Matrica!$A$7,AB118=Matrica!$E$3),Matrica!$G$7,IF(AND(AA118=Matrica!$A$7,AB118=Matrica!$H$3),Matrica!$J$7,IF(AND(AA118=Matrica!$A$8,AB118=Matrica!$B$3),Matrica!$D$8,IF(AND(AA118=Matrica!$A$8,AB118=Matrica!$E$3),Matrica!$G$8,IF(AND(AA118=Matrica!$A$8,AB118=Matrica!$H$3),Matrica!$J$8,IF(AND(AA118=Matrica!$A$9,AB118=Matrica!$B$3),Matrica!$D$9,IF(AND(AA118=Matrica!$A$9,AB118=Matrica!$E$3),Matrica!$G$9,IF(AND(AA118=Matrica!$A$9,AB118=Matrica!$H$3),Matrica!$J$9,IF(AND(AA118=Matrica!$A$10,AB118=Matrica!$B$3),Matrica!$D$10,IF(AND(AA118=Matrica!$A$10,AB118=Matrica!$E$3),Matrica!$G$10,IF(AND(AA118=Matrica!$A$10,AB118=Matrica!$H$3),Matrica!$J$10,IF(AND(AA118=Matrica!$A$11,AB118=Matrica!$B$3),Matrica!$D$11,IF(AND(AA118=Matrica!$A$11,AB118=Matrica!$E$3),Matrica!$G$11,IF(AND(AA118=Matrica!$A$11,AB118=Matrica!$H$3),Matrica!$J$11,IF(AND(AA118=Matrica!$A$12,AB118=Matrica!$B$3),Matrica!$D$12,IF(AND(AA118=Matrica!$A$12,AB118=Matrica!$E$3),Matrica!$G$12,IF(AND(AA118=Matrica!$A$12,AB118=Matrica!$H$3),Matrica!$J$12,IF(AND(AA118=Matrica!$A$13,AB118=Matrica!$B$3),Matrica!$D$13,IF(AND(AA118=Matrica!$A$13,AB118=Matrica!$E$3),Matrica!$G$13,IF(AND(AA118=Matrica!$A$13,AB118=Matrica!$H$3),Matrica!$J$13,IF(AND(AA118=Matrica!$A$14,AB118=Matrica!$B$3),Matrica!$D$14,IF(AND(AA118=Matrica!$A$14,AB118=Matrica!$E$3),Matrica!$G$14,IF(AND(AA118=Matrica!$A$14,AB118=Matrica!$H$3),Matrica!$J$14,IF(AND(AA118=Matrica!$A$15,AB118=Matrica!$B$3),Matrica!$D$15,IF(AND(AA118=Matrica!$A$15,AB118=Matrica!$E$3),Matrica!$G$15,IF(AND(AA118=Matrica!$A$15,AB118=Matrica!$H$3),Matrica!$J$15,IF(AND(AA118=Matrica!$A$16,AB118=Matrica!$B$3),Matrica!$D$16,IF(AND(AA118=Matrica!$A$16,AB118=Matrica!$E$3),Matrica!$G$16,IF(AND(AA118=Matrica!$A$16,AB118=Matrica!$H$3),Matrica!$J$16,"")))))))))))))))))))))))))))))))))))))))</f>
        <v>3.33</v>
      </c>
      <c r="AA118" s="171" t="s">
        <v>10</v>
      </c>
      <c r="AB118" s="171">
        <v>2</v>
      </c>
      <c r="AC118" s="172">
        <v>3.31</v>
      </c>
      <c r="AD118" s="173" t="str">
        <f t="shared" si="46"/>
        <v>RAST</v>
      </c>
      <c r="AE118" s="173">
        <f t="shared" si="43"/>
        <v>10.70234113712374</v>
      </c>
      <c r="AF118" s="173">
        <f t="shared" si="44"/>
        <v>0.1070234113712374</v>
      </c>
      <c r="AG118" s="174">
        <v>21</v>
      </c>
      <c r="AH118" s="181">
        <f>AC117/((P117-P118)/P118+1)</f>
        <v>3.2990300230946885</v>
      </c>
      <c r="AI118" s="175">
        <f t="shared" si="31"/>
        <v>47309.763800000001</v>
      </c>
      <c r="AJ118" s="175">
        <f t="shared" si="32"/>
        <v>10.711735156175695</v>
      </c>
      <c r="AK118" s="176" t="s">
        <v>10</v>
      </c>
      <c r="AL118" s="176">
        <v>2</v>
      </c>
      <c r="AM118" s="176">
        <v>3.31</v>
      </c>
      <c r="AN118" s="177">
        <f t="shared" si="47"/>
        <v>47309.763800000001</v>
      </c>
      <c r="AO118" s="177">
        <f t="shared" si="45"/>
        <v>10.711735156175695</v>
      </c>
      <c r="AP118" s="175">
        <f t="shared" si="33"/>
        <v>993505.03980000003</v>
      </c>
      <c r="AQ118" s="177">
        <f t="shared" si="34"/>
        <v>993505.03980000003</v>
      </c>
      <c r="AR118" s="178">
        <f t="shared" si="35"/>
        <v>0</v>
      </c>
    </row>
    <row r="119" spans="3:44" ht="80.099999999999994" customHeight="1">
      <c r="C119" s="45" t="s">
        <v>258</v>
      </c>
      <c r="D119" s="143" t="s">
        <v>56</v>
      </c>
      <c r="E119" s="167" t="s">
        <v>13</v>
      </c>
      <c r="F119" s="41" t="s">
        <v>137</v>
      </c>
      <c r="G119" s="36"/>
      <c r="H119" s="36"/>
      <c r="I119" s="36"/>
      <c r="J119" s="36">
        <v>13.42</v>
      </c>
      <c r="K119" s="36">
        <v>13.42</v>
      </c>
      <c r="L119" s="40">
        <f t="shared" si="42"/>
        <v>13.42</v>
      </c>
      <c r="M119" s="40">
        <f t="shared" si="52"/>
        <v>13.42</v>
      </c>
      <c r="N119" s="39">
        <v>2871.8</v>
      </c>
      <c r="O119" s="39">
        <f t="shared" si="48"/>
        <v>38539.556000000004</v>
      </c>
      <c r="P119" s="39">
        <f t="shared" si="49"/>
        <v>38539.556000000004</v>
      </c>
      <c r="Q119" s="39">
        <f t="shared" si="50"/>
        <v>13.679363941292351</v>
      </c>
      <c r="R119" s="39">
        <f t="shared" si="51"/>
        <v>13.679363941292351</v>
      </c>
      <c r="S119" s="39">
        <v>2.7</v>
      </c>
      <c r="T119" s="36" t="s">
        <v>11</v>
      </c>
      <c r="U119" s="36" t="s">
        <v>291</v>
      </c>
      <c r="V119" s="39">
        <v>2.7</v>
      </c>
      <c r="W119" s="36" t="s">
        <v>11</v>
      </c>
      <c r="X119" s="36" t="s">
        <v>291</v>
      </c>
      <c r="Y119" s="36">
        <f>IF(AND(AA119=Matrica!$A$4,AB119=Matrica!$B$3),Matrica!$B$4,IF(AND(AA119=Matrica!$A$4,AB119=Matrica!$E$3),Matrica!$E$4,IF(AND(AA119=Matrica!$A$4,AB119=Matrica!$H$3),Matrica!$H$4,IF(AND(AA119=Matrica!$A$5,AB119=Matrica!$B$3),Matrica!$B$5,IF(AND(AA119=Matrica!$A$5,AB119=Matrica!$E$3),Matrica!$E$5,IF(AND(AA119=Matrica!$A$5,AB119=Matrica!$H$3),Matrica!$H$5,IF(AND(AA119=Matrica!$A$6,AB119=Matrica!$B$3),Matrica!$B$6,IF(AND(AA119=Matrica!$A$6,AB119=Matrica!$E$3),Matrica!$E$6,IF(AND(AA119=Matrica!$A$6,AB119=Matrica!$H$3),Matrica!$H$6,IF(AND(AA119=Matrica!$A$7,AB119=Matrica!$B$3),Matrica!$B$7,IF(AND(AA119=Matrica!$A$7,AB119=Matrica!$E$3),Matrica!$E$7,IF(AND(AA119=Matrica!$A$7,AB119=Matrica!$H$3),Matrica!$H$7,IF(AND(AA119=Matrica!$A$8,AB119=Matrica!$B$3),Matrica!$B$8,IF(AND(AA119=Matrica!$A$8,AB119=Matrica!$E$3),Matrica!$E$8,IF(AND(AA119=Matrica!$A$8,AB119=Matrica!$H$3),Matrica!$H$8,IF(AND(AA119=Matrica!$A$9,AB119=Matrica!$B$3),Matrica!$B$9,IF(AND(AA119=Matrica!$A$9,AB119=Matrica!$E$3),Matrica!$E$9,IF(AND(AA119=Matrica!$A$9,AB119=Matrica!$H$3),Matrica!$H$9,IF(AND(AA119=Matrica!$A$10,AB119=Matrica!$B$3),Matrica!$B$10,IF(AND(AA119=Matrica!$A$10,AB119=Matrica!$E$3),Matrica!$E$10,IF(AND(AA119=Matrica!$A$10,AB119=Matrica!$H$3),Matrica!$H$10,IF(AND(AA119=Matrica!$A$11,AB119=Matrica!$B$3),Matrica!$B$11,IF(AND(AA119=Matrica!$A$11,AB119=Matrica!$E$3),Matrica!$E$11,IF(AND(AA119=Matrica!$A$11,AB119=Matrica!$H$3),Matrica!$H$11,IF(AND(AA119=Matrica!$A$12,AB119=Matrica!$B$3),Matrica!$B$12,IF(AND(AA119=Matrica!$A$12,AB119=Matrica!$E$3),Matrica!$E$12,IF(AND(AA119=Matrica!$A$12,AB119=Matrica!$H$3),Matrica!$H$12,IF(AND(AA119=Matrica!$A$13,AB119=Matrica!$B$3),Matrica!$B$13,IF(AND(AA119=Matrica!$A$13,AB119=Matrica!$E$3),Matrica!$E$13,IF(AND(AA119=Matrica!$A$13,AB119=Matrica!$H$3),Matrica!$H$13,IF(AND(AA119=Matrica!$A$14,AB119=Matrica!$B$3),Matrica!$B$14,IF(AND(AA119=Matrica!$A$14,AB119=Matrica!$E$3),Matrica!$E$14,IF(AND(AA119=Matrica!$A$14,AB119=Matrica!$H$3),Matrica!$H$14,IF(AND(AA119=Matrica!$A$15,AB119=Matrica!$B$3),Matrica!$B$15,IF(AND(AA119=Matrica!$A$15,AB119=Matrica!$E$3),Matrica!$E$15,IF(AND(AA119=Matrica!$A$15,AB119=Matrica!$H$3),Matrica!$H$15,IF(AND(AA119=Matrica!$A$16,AB119=Matrica!$B$3),Matrica!$B$16,IF(AND(AA119=Matrica!$A$16,AB119=Matrica!$E$3),Matrica!$E$16,IF(AND(AA119=Matrica!$A$16,AB119=Matrica!$H$3),Matrica!$H$16,"")))))))))))))))))))))))))))))))))))))))</f>
        <v>2.76</v>
      </c>
      <c r="Z119" s="36">
        <f>IF(AND(AA119=Matrica!$A$4,AB119=Matrica!$B$3),Matrica!$D$4,IF(AND(AA119=Matrica!$A$4,AB119=Matrica!$E$3),Matrica!$G$4,IF(AND(AA119=Matrica!$A$4,AB119=Matrica!$H$3),Matrica!$J$4,IF(AND(AA119=Matrica!$A$5,AB119=Matrica!$B$3),Matrica!$D$5,IF(AND(AA119=Matrica!$A$5,AB119=Matrica!$E$3),Matrica!$G$5,IF(AND(AA119=Matrica!$A$5,AB119=Matrica!$H$3),Matrica!$J$5,IF(AND(AA119=Matrica!$A$6,AB119=Matrica!$B$3),Matrica!$D$6,IF(AND(AA119=Matrica!$A$6,AB119=Matrica!$E$3),Matrica!$G$6,IF(AND(AA119=Matrica!$A$6,AB119=Matrica!$H$3),Matrica!$J$6,IF(AND(AA119=Matrica!$A$7,AB119=Matrica!$B$3),Matrica!$D$7,IF(AND(AA119=Matrica!$A$7,AB119=Matrica!$E$3),Matrica!$G$7,IF(AND(AA119=Matrica!$A$7,AB119=Matrica!$H$3),Matrica!$J$7,IF(AND(AA119=Matrica!$A$8,AB119=Matrica!$B$3),Matrica!$D$8,IF(AND(AA119=Matrica!$A$8,AB119=Matrica!$E$3),Matrica!$G$8,IF(AND(AA119=Matrica!$A$8,AB119=Matrica!$H$3),Matrica!$J$8,IF(AND(AA119=Matrica!$A$9,AB119=Matrica!$B$3),Matrica!$D$9,IF(AND(AA119=Matrica!$A$9,AB119=Matrica!$E$3),Matrica!$G$9,IF(AND(AA119=Matrica!$A$9,AB119=Matrica!$H$3),Matrica!$J$9,IF(AND(AA119=Matrica!$A$10,AB119=Matrica!$B$3),Matrica!$D$10,IF(AND(AA119=Matrica!$A$10,AB119=Matrica!$E$3),Matrica!$G$10,IF(AND(AA119=Matrica!$A$10,AB119=Matrica!$H$3),Matrica!$J$10,IF(AND(AA119=Matrica!$A$11,AB119=Matrica!$B$3),Matrica!$D$11,IF(AND(AA119=Matrica!$A$11,AB119=Matrica!$E$3),Matrica!$G$11,IF(AND(AA119=Matrica!$A$11,AB119=Matrica!$H$3),Matrica!$J$11,IF(AND(AA119=Matrica!$A$12,AB119=Matrica!$B$3),Matrica!$D$12,IF(AND(AA119=Matrica!$A$12,AB119=Matrica!$E$3),Matrica!$G$12,IF(AND(AA119=Matrica!$A$12,AB119=Matrica!$H$3),Matrica!$J$12,IF(AND(AA119=Matrica!$A$13,AB119=Matrica!$B$3),Matrica!$D$13,IF(AND(AA119=Matrica!$A$13,AB119=Matrica!$E$3),Matrica!$G$13,IF(AND(AA119=Matrica!$A$13,AB119=Matrica!$H$3),Matrica!$J$13,IF(AND(AA119=Matrica!$A$14,AB119=Matrica!$B$3),Matrica!$D$14,IF(AND(AA119=Matrica!$A$14,AB119=Matrica!$E$3),Matrica!$G$14,IF(AND(AA119=Matrica!$A$14,AB119=Matrica!$H$3),Matrica!$J$14,IF(AND(AA119=Matrica!$A$15,AB119=Matrica!$B$3),Matrica!$D$15,IF(AND(AA119=Matrica!$A$15,AB119=Matrica!$E$3),Matrica!$G$15,IF(AND(AA119=Matrica!$A$15,AB119=Matrica!$H$3),Matrica!$J$15,IF(AND(AA119=Matrica!$A$16,AB119=Matrica!$B$3),Matrica!$D$16,IF(AND(AA119=Matrica!$A$16,AB119=Matrica!$E$3),Matrica!$G$16,IF(AND(AA119=Matrica!$A$16,AB119=Matrica!$H$3),Matrica!$J$16,"")))))))))))))))))))))))))))))))))))))))</f>
        <v>2.84</v>
      </c>
      <c r="AA119" s="171" t="s">
        <v>11</v>
      </c>
      <c r="AB119" s="171">
        <v>3</v>
      </c>
      <c r="AC119" s="172">
        <v>2.76</v>
      </c>
      <c r="AD119" s="173" t="str">
        <f t="shared" si="46"/>
        <v>RAST</v>
      </c>
      <c r="AE119" s="173">
        <f t="shared" si="43"/>
        <v>2.2222222222222077</v>
      </c>
      <c r="AF119" s="173">
        <f t="shared" si="44"/>
        <v>2.2222222222222077E-2</v>
      </c>
      <c r="AG119" s="174">
        <v>1</v>
      </c>
      <c r="AH119" s="181">
        <f>AC118/((P118-P119)/P119+1)</f>
        <v>2.985228494623656</v>
      </c>
      <c r="AI119" s="175">
        <f t="shared" si="31"/>
        <v>39448.624799999998</v>
      </c>
      <c r="AJ119" s="175">
        <f t="shared" si="32"/>
        <v>2.3587941698134607</v>
      </c>
      <c r="AK119" s="176" t="s">
        <v>10</v>
      </c>
      <c r="AL119" s="176">
        <v>2</v>
      </c>
      <c r="AM119" s="176">
        <v>3.28</v>
      </c>
      <c r="AN119" s="177">
        <f t="shared" si="47"/>
        <v>46880.974399999999</v>
      </c>
      <c r="AO119" s="177">
        <f t="shared" si="45"/>
        <v>21.643784375720344</v>
      </c>
      <c r="AP119" s="175">
        <f t="shared" si="33"/>
        <v>39448.624799999998</v>
      </c>
      <c r="AQ119" s="177">
        <f t="shared" si="34"/>
        <v>46880.974399999999</v>
      </c>
      <c r="AR119" s="178">
        <f t="shared" si="35"/>
        <v>-7432.3496000000014</v>
      </c>
    </row>
    <row r="120" spans="3:44" ht="80.099999999999994" customHeight="1">
      <c r="C120" s="44" t="s">
        <v>259</v>
      </c>
      <c r="D120" s="142" t="s">
        <v>59</v>
      </c>
      <c r="E120" s="167" t="s">
        <v>10</v>
      </c>
      <c r="F120" s="41" t="s">
        <v>137</v>
      </c>
      <c r="G120" s="36">
        <v>0.04</v>
      </c>
      <c r="H120" s="36"/>
      <c r="I120" s="36">
        <v>0.1</v>
      </c>
      <c r="J120" s="36">
        <v>17.32</v>
      </c>
      <c r="K120" s="36">
        <v>17.32</v>
      </c>
      <c r="L120" s="40">
        <f t="shared" si="42"/>
        <v>18.012799999999999</v>
      </c>
      <c r="M120" s="40">
        <f t="shared" si="52"/>
        <v>19.744799999999998</v>
      </c>
      <c r="N120" s="39">
        <v>2871.8</v>
      </c>
      <c r="O120" s="39">
        <f t="shared" si="48"/>
        <v>51729.159039999999</v>
      </c>
      <c r="P120" s="39">
        <f t="shared" si="49"/>
        <v>56703.11664</v>
      </c>
      <c r="Q120" s="39">
        <f t="shared" si="50"/>
        <v>18.360927481498571</v>
      </c>
      <c r="R120" s="39">
        <f t="shared" si="51"/>
        <v>20.126401277796511</v>
      </c>
      <c r="S120" s="39">
        <v>3.62</v>
      </c>
      <c r="T120" s="36" t="s">
        <v>9</v>
      </c>
      <c r="U120" s="36" t="s">
        <v>291</v>
      </c>
      <c r="V120" s="39">
        <v>3.97</v>
      </c>
      <c r="W120" s="36" t="s">
        <v>8</v>
      </c>
      <c r="X120" s="36" t="s">
        <v>292</v>
      </c>
      <c r="Y120" s="36">
        <f>IF(AND(AA120=Matrica!$A$4,AB120=Matrica!$B$3),Matrica!$B$4,IF(AND(AA120=Matrica!$A$4,AB120=Matrica!$E$3),Matrica!$E$4,IF(AND(AA120=Matrica!$A$4,AB120=Matrica!$H$3),Matrica!$H$4,IF(AND(AA120=Matrica!$A$5,AB120=Matrica!$B$3),Matrica!$B$5,IF(AND(AA120=Matrica!$A$5,AB120=Matrica!$E$3),Matrica!$E$5,IF(AND(AA120=Matrica!$A$5,AB120=Matrica!$H$3),Matrica!$H$5,IF(AND(AA120=Matrica!$A$6,AB120=Matrica!$B$3),Matrica!$B$6,IF(AND(AA120=Matrica!$A$6,AB120=Matrica!$E$3),Matrica!$E$6,IF(AND(AA120=Matrica!$A$6,AB120=Matrica!$H$3),Matrica!$H$6,IF(AND(AA120=Matrica!$A$7,AB120=Matrica!$B$3),Matrica!$B$7,IF(AND(AA120=Matrica!$A$7,AB120=Matrica!$E$3),Matrica!$E$7,IF(AND(AA120=Matrica!$A$7,AB120=Matrica!$H$3),Matrica!$H$7,IF(AND(AA120=Matrica!$A$8,AB120=Matrica!$B$3),Matrica!$B$8,IF(AND(AA120=Matrica!$A$8,AB120=Matrica!$E$3),Matrica!$E$8,IF(AND(AA120=Matrica!$A$8,AB120=Matrica!$H$3),Matrica!$H$8,IF(AND(AA120=Matrica!$A$9,AB120=Matrica!$B$3),Matrica!$B$9,IF(AND(AA120=Matrica!$A$9,AB120=Matrica!$E$3),Matrica!$E$9,IF(AND(AA120=Matrica!$A$9,AB120=Matrica!$H$3),Matrica!$H$9,IF(AND(AA120=Matrica!$A$10,AB120=Matrica!$B$3),Matrica!$B$10,IF(AND(AA120=Matrica!$A$10,AB120=Matrica!$E$3),Matrica!$E$10,IF(AND(AA120=Matrica!$A$10,AB120=Matrica!$H$3),Matrica!$H$10,IF(AND(AA120=Matrica!$A$11,AB120=Matrica!$B$3),Matrica!$B$11,IF(AND(AA120=Matrica!$A$11,AB120=Matrica!$E$3),Matrica!$E$11,IF(AND(AA120=Matrica!$A$11,AB120=Matrica!$H$3),Matrica!$H$11,IF(AND(AA120=Matrica!$A$12,AB120=Matrica!$B$3),Matrica!$B$12,IF(AND(AA120=Matrica!$A$12,AB120=Matrica!$E$3),Matrica!$E$12,IF(AND(AA120=Matrica!$A$12,AB120=Matrica!$H$3),Matrica!$H$12,IF(AND(AA120=Matrica!$A$13,AB120=Matrica!$B$3),Matrica!$B$13,IF(AND(AA120=Matrica!$A$13,AB120=Matrica!$E$3),Matrica!$E$13,IF(AND(AA120=Matrica!$A$13,AB120=Matrica!$H$3),Matrica!$H$13,IF(AND(AA120=Matrica!$A$14,AB120=Matrica!$B$3),Matrica!$B$14,IF(AND(AA120=Matrica!$A$14,AB120=Matrica!$E$3),Matrica!$E$14,IF(AND(AA120=Matrica!$A$14,AB120=Matrica!$H$3),Matrica!$H$14,IF(AND(AA120=Matrica!$A$15,AB120=Matrica!$B$3),Matrica!$B$15,IF(AND(AA120=Matrica!$A$15,AB120=Matrica!$E$3),Matrica!$E$15,IF(AND(AA120=Matrica!$A$15,AB120=Matrica!$H$3),Matrica!$H$15,IF(AND(AA120=Matrica!$A$16,AB120=Matrica!$B$3),Matrica!$B$16,IF(AND(AA120=Matrica!$A$16,AB120=Matrica!$E$3),Matrica!$E$16,IF(AND(AA120=Matrica!$A$16,AB120=Matrica!$H$3),Matrica!$H$16,"")))))))))))))))))))))))))))))))))))))))</f>
        <v>3.86</v>
      </c>
      <c r="Z120" s="36">
        <f>IF(AND(AA120=Matrica!$A$4,AB120=Matrica!$B$3),Matrica!$D$4,IF(AND(AA120=Matrica!$A$4,AB120=Matrica!$E$3),Matrica!$G$4,IF(AND(AA120=Matrica!$A$4,AB120=Matrica!$H$3),Matrica!$J$4,IF(AND(AA120=Matrica!$A$5,AB120=Matrica!$B$3),Matrica!$D$5,IF(AND(AA120=Matrica!$A$5,AB120=Matrica!$E$3),Matrica!$G$5,IF(AND(AA120=Matrica!$A$5,AB120=Matrica!$H$3),Matrica!$J$5,IF(AND(AA120=Matrica!$A$6,AB120=Matrica!$B$3),Matrica!$D$6,IF(AND(AA120=Matrica!$A$6,AB120=Matrica!$E$3),Matrica!$G$6,IF(AND(AA120=Matrica!$A$6,AB120=Matrica!$H$3),Matrica!$J$6,IF(AND(AA120=Matrica!$A$7,AB120=Matrica!$B$3),Matrica!$D$7,IF(AND(AA120=Matrica!$A$7,AB120=Matrica!$E$3),Matrica!$G$7,IF(AND(AA120=Matrica!$A$7,AB120=Matrica!$H$3),Matrica!$J$7,IF(AND(AA120=Matrica!$A$8,AB120=Matrica!$B$3),Matrica!$D$8,IF(AND(AA120=Matrica!$A$8,AB120=Matrica!$E$3),Matrica!$G$8,IF(AND(AA120=Matrica!$A$8,AB120=Matrica!$H$3),Matrica!$J$8,IF(AND(AA120=Matrica!$A$9,AB120=Matrica!$B$3),Matrica!$D$9,IF(AND(AA120=Matrica!$A$9,AB120=Matrica!$E$3),Matrica!$G$9,IF(AND(AA120=Matrica!$A$9,AB120=Matrica!$H$3),Matrica!$J$9,IF(AND(AA120=Matrica!$A$10,AB120=Matrica!$B$3),Matrica!$D$10,IF(AND(AA120=Matrica!$A$10,AB120=Matrica!$E$3),Matrica!$G$10,IF(AND(AA120=Matrica!$A$10,AB120=Matrica!$H$3),Matrica!$J$10,IF(AND(AA120=Matrica!$A$11,AB120=Matrica!$B$3),Matrica!$D$11,IF(AND(AA120=Matrica!$A$11,AB120=Matrica!$E$3),Matrica!$G$11,IF(AND(AA120=Matrica!$A$11,AB120=Matrica!$H$3),Matrica!$J$11,IF(AND(AA120=Matrica!$A$12,AB120=Matrica!$B$3),Matrica!$D$12,IF(AND(AA120=Matrica!$A$12,AB120=Matrica!$E$3),Matrica!$G$12,IF(AND(AA120=Matrica!$A$12,AB120=Matrica!$H$3),Matrica!$J$12,IF(AND(AA120=Matrica!$A$13,AB120=Matrica!$B$3),Matrica!$D$13,IF(AND(AA120=Matrica!$A$13,AB120=Matrica!$E$3),Matrica!$G$13,IF(AND(AA120=Matrica!$A$13,AB120=Matrica!$H$3),Matrica!$J$13,IF(AND(AA120=Matrica!$A$14,AB120=Matrica!$B$3),Matrica!$D$14,IF(AND(AA120=Matrica!$A$14,AB120=Matrica!$E$3),Matrica!$G$14,IF(AND(AA120=Matrica!$A$14,AB120=Matrica!$H$3),Matrica!$J$14,IF(AND(AA120=Matrica!$A$15,AB120=Matrica!$B$3),Matrica!$D$15,IF(AND(AA120=Matrica!$A$15,AB120=Matrica!$E$3),Matrica!$G$15,IF(AND(AA120=Matrica!$A$15,AB120=Matrica!$H$3),Matrica!$J$15,IF(AND(AA120=Matrica!$A$16,AB120=Matrica!$B$3),Matrica!$D$16,IF(AND(AA120=Matrica!$A$16,AB120=Matrica!$E$3),Matrica!$G$16,IF(AND(AA120=Matrica!$A$16,AB120=Matrica!$H$3),Matrica!$J$16,"")))))))))))))))))))))))))))))))))))))))</f>
        <v>4.12</v>
      </c>
      <c r="AA120" s="171" t="s">
        <v>8</v>
      </c>
      <c r="AB120" s="171">
        <v>1</v>
      </c>
      <c r="AC120" s="172">
        <v>4.07</v>
      </c>
      <c r="AD120" s="173" t="str">
        <f t="shared" si="46"/>
        <v>ISTI</v>
      </c>
      <c r="AE120" s="173">
        <f t="shared" si="43"/>
        <v>12.430939226519341</v>
      </c>
      <c r="AF120" s="173">
        <f t="shared" si="44"/>
        <v>2.5188916876574329E-2</v>
      </c>
      <c r="AG120" s="174">
        <v>11.6</v>
      </c>
      <c r="AH120" s="136"/>
      <c r="AI120" s="175">
        <f t="shared" si="31"/>
        <v>58172.428599999999</v>
      </c>
      <c r="AJ120" s="175">
        <f t="shared" si="32"/>
        <v>2.5912366851516211</v>
      </c>
      <c r="AK120" s="176" t="s">
        <v>8</v>
      </c>
      <c r="AL120" s="176">
        <v>3</v>
      </c>
      <c r="AM120" s="176">
        <v>4.53</v>
      </c>
      <c r="AN120" s="177">
        <f t="shared" si="47"/>
        <v>64747.199400000005</v>
      </c>
      <c r="AO120" s="177">
        <f t="shared" si="45"/>
        <v>14.186315032859188</v>
      </c>
      <c r="AP120" s="175">
        <f t="shared" si="33"/>
        <v>674800.17175999994</v>
      </c>
      <c r="AQ120" s="177">
        <f t="shared" si="34"/>
        <v>751067.51303999999</v>
      </c>
      <c r="AR120" s="178">
        <f t="shared" si="35"/>
        <v>-76267.341280000051</v>
      </c>
    </row>
    <row r="121" spans="3:44" ht="80.099999999999994" customHeight="1">
      <c r="C121" s="44" t="s">
        <v>260</v>
      </c>
      <c r="D121" s="142" t="s">
        <v>59</v>
      </c>
      <c r="E121" s="167" t="s">
        <v>11</v>
      </c>
      <c r="F121" s="41" t="s">
        <v>137</v>
      </c>
      <c r="G121" s="36">
        <v>0.04</v>
      </c>
      <c r="H121" s="36"/>
      <c r="I121" s="36">
        <v>0.1</v>
      </c>
      <c r="J121" s="36">
        <v>14.88</v>
      </c>
      <c r="K121" s="36">
        <v>14.88</v>
      </c>
      <c r="L121" s="40">
        <f t="shared" ref="L121:L139" si="53">J121+(G121*J121)+(H121*J121)</f>
        <v>15.475200000000001</v>
      </c>
      <c r="M121" s="40">
        <f t="shared" si="52"/>
        <v>16.963200000000001</v>
      </c>
      <c r="N121" s="39">
        <v>2871.8</v>
      </c>
      <c r="O121" s="39">
        <f t="shared" si="48"/>
        <v>44441.679360000009</v>
      </c>
      <c r="P121" s="39">
        <f t="shared" si="49"/>
        <v>48714.917760000004</v>
      </c>
      <c r="Q121" s="39">
        <f t="shared" si="50"/>
        <v>15.774284118054204</v>
      </c>
      <c r="R121" s="39">
        <f t="shared" si="51"/>
        <v>17.291042206328644</v>
      </c>
      <c r="S121" s="39">
        <v>3.11</v>
      </c>
      <c r="T121" s="36" t="s">
        <v>10</v>
      </c>
      <c r="U121" s="36" t="s">
        <v>292</v>
      </c>
      <c r="V121" s="39">
        <v>3.41</v>
      </c>
      <c r="W121" s="36" t="s">
        <v>9</v>
      </c>
      <c r="X121" s="36" t="s">
        <v>292</v>
      </c>
      <c r="Y121" s="36">
        <f>IF(AND(AA121=Matrica!$A$4,AB121=Matrica!$B$3),Matrica!$B$4,IF(AND(AA121=Matrica!$A$4,AB121=Matrica!$E$3),Matrica!$E$4,IF(AND(AA121=Matrica!$A$4,AB121=Matrica!$H$3),Matrica!$H$4,IF(AND(AA121=Matrica!$A$5,AB121=Matrica!$B$3),Matrica!$B$5,IF(AND(AA121=Matrica!$A$5,AB121=Matrica!$E$3),Matrica!$E$5,IF(AND(AA121=Matrica!$A$5,AB121=Matrica!$H$3),Matrica!$H$5,IF(AND(AA121=Matrica!$A$6,AB121=Matrica!$B$3),Matrica!$B$6,IF(AND(AA121=Matrica!$A$6,AB121=Matrica!$E$3),Matrica!$E$6,IF(AND(AA121=Matrica!$A$6,AB121=Matrica!$H$3),Matrica!$H$6,IF(AND(AA121=Matrica!$A$7,AB121=Matrica!$B$3),Matrica!$B$7,IF(AND(AA121=Matrica!$A$7,AB121=Matrica!$E$3),Matrica!$E$7,IF(AND(AA121=Matrica!$A$7,AB121=Matrica!$H$3),Matrica!$H$7,IF(AND(AA121=Matrica!$A$8,AB121=Matrica!$B$3),Matrica!$B$8,IF(AND(AA121=Matrica!$A$8,AB121=Matrica!$E$3),Matrica!$E$8,IF(AND(AA121=Matrica!$A$8,AB121=Matrica!$H$3),Matrica!$H$8,IF(AND(AA121=Matrica!$A$9,AB121=Matrica!$B$3),Matrica!$B$9,IF(AND(AA121=Matrica!$A$9,AB121=Matrica!$E$3),Matrica!$E$9,IF(AND(AA121=Matrica!$A$9,AB121=Matrica!$H$3),Matrica!$H$9,IF(AND(AA121=Matrica!$A$10,AB121=Matrica!$B$3),Matrica!$B$10,IF(AND(AA121=Matrica!$A$10,AB121=Matrica!$E$3),Matrica!$E$10,IF(AND(AA121=Matrica!$A$10,AB121=Matrica!$H$3),Matrica!$H$10,IF(AND(AA121=Matrica!$A$11,AB121=Matrica!$B$3),Matrica!$B$11,IF(AND(AA121=Matrica!$A$11,AB121=Matrica!$E$3),Matrica!$E$11,IF(AND(AA121=Matrica!$A$11,AB121=Matrica!$H$3),Matrica!$H$11,IF(AND(AA121=Matrica!$A$12,AB121=Matrica!$B$3),Matrica!$B$12,IF(AND(AA121=Matrica!$A$12,AB121=Matrica!$E$3),Matrica!$E$12,IF(AND(AA121=Matrica!$A$12,AB121=Matrica!$H$3),Matrica!$H$12,IF(AND(AA121=Matrica!$A$13,AB121=Matrica!$B$3),Matrica!$B$13,IF(AND(AA121=Matrica!$A$13,AB121=Matrica!$E$3),Matrica!$E$13,IF(AND(AA121=Matrica!$A$13,AB121=Matrica!$H$3),Matrica!$H$13,IF(AND(AA121=Matrica!$A$14,AB121=Matrica!$B$3),Matrica!$B$14,IF(AND(AA121=Matrica!$A$14,AB121=Matrica!$E$3),Matrica!$E$14,IF(AND(AA121=Matrica!$A$14,AB121=Matrica!$H$3),Matrica!$H$14,IF(AND(AA121=Matrica!$A$15,AB121=Matrica!$B$3),Matrica!$B$15,IF(AND(AA121=Matrica!$A$15,AB121=Matrica!$E$3),Matrica!$E$15,IF(AND(AA121=Matrica!$A$15,AB121=Matrica!$H$3),Matrica!$H$15,IF(AND(AA121=Matrica!$A$16,AB121=Matrica!$B$3),Matrica!$B$16,IF(AND(AA121=Matrica!$A$16,AB121=Matrica!$E$3),Matrica!$E$16,IF(AND(AA121=Matrica!$A$16,AB121=Matrica!$H$3),Matrica!$H$16,"")))))))))))))))))))))))))))))))))))))))</f>
        <v>3.34</v>
      </c>
      <c r="Z121" s="36">
        <f>IF(AND(AA121=Matrica!$A$4,AB121=Matrica!$B$3),Matrica!$D$4,IF(AND(AA121=Matrica!$A$4,AB121=Matrica!$E$3),Matrica!$G$4,IF(AND(AA121=Matrica!$A$4,AB121=Matrica!$H$3),Matrica!$J$4,IF(AND(AA121=Matrica!$A$5,AB121=Matrica!$B$3),Matrica!$D$5,IF(AND(AA121=Matrica!$A$5,AB121=Matrica!$E$3),Matrica!$G$5,IF(AND(AA121=Matrica!$A$5,AB121=Matrica!$H$3),Matrica!$J$5,IF(AND(AA121=Matrica!$A$6,AB121=Matrica!$B$3),Matrica!$D$6,IF(AND(AA121=Matrica!$A$6,AB121=Matrica!$E$3),Matrica!$G$6,IF(AND(AA121=Matrica!$A$6,AB121=Matrica!$H$3),Matrica!$J$6,IF(AND(AA121=Matrica!$A$7,AB121=Matrica!$B$3),Matrica!$D$7,IF(AND(AA121=Matrica!$A$7,AB121=Matrica!$E$3),Matrica!$G$7,IF(AND(AA121=Matrica!$A$7,AB121=Matrica!$H$3),Matrica!$J$7,IF(AND(AA121=Matrica!$A$8,AB121=Matrica!$B$3),Matrica!$D$8,IF(AND(AA121=Matrica!$A$8,AB121=Matrica!$E$3),Matrica!$G$8,IF(AND(AA121=Matrica!$A$8,AB121=Matrica!$H$3),Matrica!$J$8,IF(AND(AA121=Matrica!$A$9,AB121=Matrica!$B$3),Matrica!$D$9,IF(AND(AA121=Matrica!$A$9,AB121=Matrica!$E$3),Matrica!$G$9,IF(AND(AA121=Matrica!$A$9,AB121=Matrica!$H$3),Matrica!$J$9,IF(AND(AA121=Matrica!$A$10,AB121=Matrica!$B$3),Matrica!$D$10,IF(AND(AA121=Matrica!$A$10,AB121=Matrica!$E$3),Matrica!$G$10,IF(AND(AA121=Matrica!$A$10,AB121=Matrica!$H$3),Matrica!$J$10,IF(AND(AA121=Matrica!$A$11,AB121=Matrica!$B$3),Matrica!$D$11,IF(AND(AA121=Matrica!$A$11,AB121=Matrica!$E$3),Matrica!$G$11,IF(AND(AA121=Matrica!$A$11,AB121=Matrica!$H$3),Matrica!$J$11,IF(AND(AA121=Matrica!$A$12,AB121=Matrica!$B$3),Matrica!$D$12,IF(AND(AA121=Matrica!$A$12,AB121=Matrica!$E$3),Matrica!$G$12,IF(AND(AA121=Matrica!$A$12,AB121=Matrica!$H$3),Matrica!$J$12,IF(AND(AA121=Matrica!$A$13,AB121=Matrica!$B$3),Matrica!$D$13,IF(AND(AA121=Matrica!$A$13,AB121=Matrica!$E$3),Matrica!$G$13,IF(AND(AA121=Matrica!$A$13,AB121=Matrica!$H$3),Matrica!$J$13,IF(AND(AA121=Matrica!$A$14,AB121=Matrica!$B$3),Matrica!$D$14,IF(AND(AA121=Matrica!$A$14,AB121=Matrica!$E$3),Matrica!$G$14,IF(AND(AA121=Matrica!$A$14,AB121=Matrica!$H$3),Matrica!$J$14,IF(AND(AA121=Matrica!$A$15,AB121=Matrica!$B$3),Matrica!$D$15,IF(AND(AA121=Matrica!$A$15,AB121=Matrica!$E$3),Matrica!$G$15,IF(AND(AA121=Matrica!$A$15,AB121=Matrica!$H$3),Matrica!$J$15,IF(AND(AA121=Matrica!$A$16,AB121=Matrica!$B$3),Matrica!$D$16,IF(AND(AA121=Matrica!$A$16,AB121=Matrica!$E$3),Matrica!$G$16,IF(AND(AA121=Matrica!$A$16,AB121=Matrica!$H$3),Matrica!$J$16,"")))))))))))))))))))))))))))))))))))))))</f>
        <v>3.45</v>
      </c>
      <c r="AA121" s="171" t="s">
        <v>10</v>
      </c>
      <c r="AB121" s="171">
        <v>3</v>
      </c>
      <c r="AC121" s="172">
        <v>3.45</v>
      </c>
      <c r="AD121" s="173" t="str">
        <f t="shared" si="46"/>
        <v>ISTI</v>
      </c>
      <c r="AE121" s="173">
        <f t="shared" si="43"/>
        <v>10.932475884244383</v>
      </c>
      <c r="AF121" s="173">
        <f t="shared" si="44"/>
        <v>1.1730205278592386E-2</v>
      </c>
      <c r="AG121" s="174">
        <v>0</v>
      </c>
      <c r="AH121" s="181">
        <f>AC120/((P120-P121)/P121+1)</f>
        <v>3.4966281755196311</v>
      </c>
      <c r="AI121" s="175">
        <f t="shared" si="31"/>
        <v>49310.781000000003</v>
      </c>
      <c r="AJ121" s="175">
        <f t="shared" si="32"/>
        <v>1.2231638015599122</v>
      </c>
      <c r="AK121" s="176" t="s">
        <v>9</v>
      </c>
      <c r="AL121" s="176">
        <v>3</v>
      </c>
      <c r="AM121" s="176">
        <v>3.89</v>
      </c>
      <c r="AN121" s="177">
        <f t="shared" si="47"/>
        <v>55599.692199999998</v>
      </c>
      <c r="AO121" s="177">
        <f t="shared" si="45"/>
        <v>14.132784692193635</v>
      </c>
      <c r="AP121" s="175">
        <f t="shared" si="33"/>
        <v>0</v>
      </c>
      <c r="AQ121" s="177">
        <f t="shared" si="34"/>
        <v>0</v>
      </c>
      <c r="AR121" s="178">
        <f t="shared" si="35"/>
        <v>0</v>
      </c>
    </row>
    <row r="122" spans="3:44" ht="80.099999999999994" customHeight="1">
      <c r="C122" s="45" t="s">
        <v>261</v>
      </c>
      <c r="D122" s="143" t="s">
        <v>57</v>
      </c>
      <c r="E122" s="167" t="s">
        <v>10</v>
      </c>
      <c r="F122" s="41" t="s">
        <v>137</v>
      </c>
      <c r="G122" s="36">
        <v>0.04</v>
      </c>
      <c r="H122" s="36"/>
      <c r="I122" s="36"/>
      <c r="J122" s="36">
        <v>17.32</v>
      </c>
      <c r="K122" s="36">
        <v>17.32</v>
      </c>
      <c r="L122" s="40">
        <f t="shared" si="53"/>
        <v>18.012799999999999</v>
      </c>
      <c r="M122" s="40">
        <f t="shared" si="52"/>
        <v>18.012799999999999</v>
      </c>
      <c r="N122" s="39">
        <v>2871.8</v>
      </c>
      <c r="O122" s="39">
        <f t="shared" si="48"/>
        <v>51729.159039999999</v>
      </c>
      <c r="P122" s="39">
        <f t="shared" si="49"/>
        <v>51729.159039999999</v>
      </c>
      <c r="Q122" s="39">
        <f t="shared" si="50"/>
        <v>18.360927481498571</v>
      </c>
      <c r="R122" s="39">
        <f t="shared" si="51"/>
        <v>18.360927481498571</v>
      </c>
      <c r="S122" s="39">
        <v>3.62</v>
      </c>
      <c r="T122" s="36" t="s">
        <v>9</v>
      </c>
      <c r="U122" s="36" t="s">
        <v>291</v>
      </c>
      <c r="V122" s="39">
        <v>3.62</v>
      </c>
      <c r="W122" s="36" t="s">
        <v>9</v>
      </c>
      <c r="X122" s="36" t="s">
        <v>291</v>
      </c>
      <c r="Y122" s="36">
        <f>IF(AND(AA122=Matrica!$A$4,AB122=Matrica!$B$3),Matrica!$B$4,IF(AND(AA122=Matrica!$A$4,AB122=Matrica!$E$3),Matrica!$E$4,IF(AND(AA122=Matrica!$A$4,AB122=Matrica!$H$3),Matrica!$H$4,IF(AND(AA122=Matrica!$A$5,AB122=Matrica!$B$3),Matrica!$B$5,IF(AND(AA122=Matrica!$A$5,AB122=Matrica!$E$3),Matrica!$E$5,IF(AND(AA122=Matrica!$A$5,AB122=Matrica!$H$3),Matrica!$H$5,IF(AND(AA122=Matrica!$A$6,AB122=Matrica!$B$3),Matrica!$B$6,IF(AND(AA122=Matrica!$A$6,AB122=Matrica!$E$3),Matrica!$E$6,IF(AND(AA122=Matrica!$A$6,AB122=Matrica!$H$3),Matrica!$H$6,IF(AND(AA122=Matrica!$A$7,AB122=Matrica!$B$3),Matrica!$B$7,IF(AND(AA122=Matrica!$A$7,AB122=Matrica!$E$3),Matrica!$E$7,IF(AND(AA122=Matrica!$A$7,AB122=Matrica!$H$3),Matrica!$H$7,IF(AND(AA122=Matrica!$A$8,AB122=Matrica!$B$3),Matrica!$B$8,IF(AND(AA122=Matrica!$A$8,AB122=Matrica!$E$3),Matrica!$E$8,IF(AND(AA122=Matrica!$A$8,AB122=Matrica!$H$3),Matrica!$H$8,IF(AND(AA122=Matrica!$A$9,AB122=Matrica!$B$3),Matrica!$B$9,IF(AND(AA122=Matrica!$A$9,AB122=Matrica!$E$3),Matrica!$E$9,IF(AND(AA122=Matrica!$A$9,AB122=Matrica!$H$3),Matrica!$H$9,IF(AND(AA122=Matrica!$A$10,AB122=Matrica!$B$3),Matrica!$B$10,IF(AND(AA122=Matrica!$A$10,AB122=Matrica!$E$3),Matrica!$E$10,IF(AND(AA122=Matrica!$A$10,AB122=Matrica!$H$3),Matrica!$H$10,IF(AND(AA122=Matrica!$A$11,AB122=Matrica!$B$3),Matrica!$B$11,IF(AND(AA122=Matrica!$A$11,AB122=Matrica!$E$3),Matrica!$E$11,IF(AND(AA122=Matrica!$A$11,AB122=Matrica!$H$3),Matrica!$H$11,IF(AND(AA122=Matrica!$A$12,AB122=Matrica!$B$3),Matrica!$B$12,IF(AND(AA122=Matrica!$A$12,AB122=Matrica!$E$3),Matrica!$E$12,IF(AND(AA122=Matrica!$A$12,AB122=Matrica!$H$3),Matrica!$H$12,IF(AND(AA122=Matrica!$A$13,AB122=Matrica!$B$3),Matrica!$B$13,IF(AND(AA122=Matrica!$A$13,AB122=Matrica!$E$3),Matrica!$E$13,IF(AND(AA122=Matrica!$A$13,AB122=Matrica!$H$3),Matrica!$H$13,IF(AND(AA122=Matrica!$A$14,AB122=Matrica!$B$3),Matrica!$B$14,IF(AND(AA122=Matrica!$A$14,AB122=Matrica!$E$3),Matrica!$E$14,IF(AND(AA122=Matrica!$A$14,AB122=Matrica!$H$3),Matrica!$H$14,IF(AND(AA122=Matrica!$A$15,AB122=Matrica!$B$3),Matrica!$B$15,IF(AND(AA122=Matrica!$A$15,AB122=Matrica!$E$3),Matrica!$E$15,IF(AND(AA122=Matrica!$A$15,AB122=Matrica!$H$3),Matrica!$H$15,IF(AND(AA122=Matrica!$A$16,AB122=Matrica!$B$3),Matrica!$B$16,IF(AND(AA122=Matrica!$A$16,AB122=Matrica!$E$3),Matrica!$E$16,IF(AND(AA122=Matrica!$A$16,AB122=Matrica!$H$3),Matrica!$H$16,"")))))))))))))))))))))))))))))))))))))))</f>
        <v>3.86</v>
      </c>
      <c r="Z122" s="36">
        <f>IF(AND(AA122=Matrica!$A$4,AB122=Matrica!$B$3),Matrica!$D$4,IF(AND(AA122=Matrica!$A$4,AB122=Matrica!$E$3),Matrica!$G$4,IF(AND(AA122=Matrica!$A$4,AB122=Matrica!$H$3),Matrica!$J$4,IF(AND(AA122=Matrica!$A$5,AB122=Matrica!$B$3),Matrica!$D$5,IF(AND(AA122=Matrica!$A$5,AB122=Matrica!$E$3),Matrica!$G$5,IF(AND(AA122=Matrica!$A$5,AB122=Matrica!$H$3),Matrica!$J$5,IF(AND(AA122=Matrica!$A$6,AB122=Matrica!$B$3),Matrica!$D$6,IF(AND(AA122=Matrica!$A$6,AB122=Matrica!$E$3),Matrica!$G$6,IF(AND(AA122=Matrica!$A$6,AB122=Matrica!$H$3),Matrica!$J$6,IF(AND(AA122=Matrica!$A$7,AB122=Matrica!$B$3),Matrica!$D$7,IF(AND(AA122=Matrica!$A$7,AB122=Matrica!$E$3),Matrica!$G$7,IF(AND(AA122=Matrica!$A$7,AB122=Matrica!$H$3),Matrica!$J$7,IF(AND(AA122=Matrica!$A$8,AB122=Matrica!$B$3),Matrica!$D$8,IF(AND(AA122=Matrica!$A$8,AB122=Matrica!$E$3),Matrica!$G$8,IF(AND(AA122=Matrica!$A$8,AB122=Matrica!$H$3),Matrica!$J$8,IF(AND(AA122=Matrica!$A$9,AB122=Matrica!$B$3),Matrica!$D$9,IF(AND(AA122=Matrica!$A$9,AB122=Matrica!$E$3),Matrica!$G$9,IF(AND(AA122=Matrica!$A$9,AB122=Matrica!$H$3),Matrica!$J$9,IF(AND(AA122=Matrica!$A$10,AB122=Matrica!$B$3),Matrica!$D$10,IF(AND(AA122=Matrica!$A$10,AB122=Matrica!$E$3),Matrica!$G$10,IF(AND(AA122=Matrica!$A$10,AB122=Matrica!$H$3),Matrica!$J$10,IF(AND(AA122=Matrica!$A$11,AB122=Matrica!$B$3),Matrica!$D$11,IF(AND(AA122=Matrica!$A$11,AB122=Matrica!$E$3),Matrica!$G$11,IF(AND(AA122=Matrica!$A$11,AB122=Matrica!$H$3),Matrica!$J$11,IF(AND(AA122=Matrica!$A$12,AB122=Matrica!$B$3),Matrica!$D$12,IF(AND(AA122=Matrica!$A$12,AB122=Matrica!$E$3),Matrica!$G$12,IF(AND(AA122=Matrica!$A$12,AB122=Matrica!$H$3),Matrica!$J$12,IF(AND(AA122=Matrica!$A$13,AB122=Matrica!$B$3),Matrica!$D$13,IF(AND(AA122=Matrica!$A$13,AB122=Matrica!$E$3),Matrica!$G$13,IF(AND(AA122=Matrica!$A$13,AB122=Matrica!$H$3),Matrica!$J$13,IF(AND(AA122=Matrica!$A$14,AB122=Matrica!$B$3),Matrica!$D$14,IF(AND(AA122=Matrica!$A$14,AB122=Matrica!$E$3),Matrica!$G$14,IF(AND(AA122=Matrica!$A$14,AB122=Matrica!$H$3),Matrica!$J$14,IF(AND(AA122=Matrica!$A$15,AB122=Matrica!$B$3),Matrica!$D$15,IF(AND(AA122=Matrica!$A$15,AB122=Matrica!$E$3),Matrica!$G$15,IF(AND(AA122=Matrica!$A$15,AB122=Matrica!$H$3),Matrica!$J$15,IF(AND(AA122=Matrica!$A$16,AB122=Matrica!$B$3),Matrica!$D$16,IF(AND(AA122=Matrica!$A$16,AB122=Matrica!$E$3),Matrica!$G$16,IF(AND(AA122=Matrica!$A$16,AB122=Matrica!$H$3),Matrica!$J$16,"")))))))))))))))))))))))))))))))))))))))</f>
        <v>4.12</v>
      </c>
      <c r="AA122" s="171" t="s">
        <v>8</v>
      </c>
      <c r="AB122" s="171">
        <v>1</v>
      </c>
      <c r="AC122" s="172">
        <v>3.99</v>
      </c>
      <c r="AD122" s="173" t="str">
        <f t="shared" si="46"/>
        <v>RAST</v>
      </c>
      <c r="AE122" s="173">
        <f t="shared" si="43"/>
        <v>10.220994475138125</v>
      </c>
      <c r="AF122" s="173">
        <f t="shared" si="44"/>
        <v>0.10220994475138125</v>
      </c>
      <c r="AG122" s="174">
        <v>152.4</v>
      </c>
      <c r="AH122" s="136"/>
      <c r="AI122" s="175">
        <f t="shared" si="31"/>
        <v>57028.9902</v>
      </c>
      <c r="AJ122" s="175">
        <f t="shared" si="32"/>
        <v>10.24534567805726</v>
      </c>
      <c r="AK122" s="176" t="s">
        <v>8</v>
      </c>
      <c r="AL122" s="176">
        <v>2</v>
      </c>
      <c r="AM122" s="176">
        <v>4.13</v>
      </c>
      <c r="AN122" s="177">
        <f t="shared" si="47"/>
        <v>59030.007399999995</v>
      </c>
      <c r="AO122" s="177">
        <f t="shared" si="45"/>
        <v>14.113603421146959</v>
      </c>
      <c r="AP122" s="175">
        <f t="shared" si="33"/>
        <v>8691218.1064800005</v>
      </c>
      <c r="AQ122" s="177">
        <f t="shared" si="34"/>
        <v>8996173.1277599987</v>
      </c>
      <c r="AR122" s="178">
        <f t="shared" si="35"/>
        <v>-304955.02127999812</v>
      </c>
    </row>
    <row r="123" spans="3:44" ht="80.099999999999994" customHeight="1">
      <c r="C123" s="45" t="s">
        <v>262</v>
      </c>
      <c r="D123" s="143" t="s">
        <v>57</v>
      </c>
      <c r="E123" s="167" t="s">
        <v>11</v>
      </c>
      <c r="F123" s="41" t="s">
        <v>137</v>
      </c>
      <c r="G123" s="36">
        <v>0.04</v>
      </c>
      <c r="H123" s="36"/>
      <c r="I123" s="36"/>
      <c r="J123" s="36">
        <v>14.88</v>
      </c>
      <c r="K123" s="36">
        <v>14.88</v>
      </c>
      <c r="L123" s="40">
        <f t="shared" si="53"/>
        <v>15.475200000000001</v>
      </c>
      <c r="M123" s="40">
        <f t="shared" si="52"/>
        <v>15.475200000000001</v>
      </c>
      <c r="N123" s="39">
        <v>2871.8</v>
      </c>
      <c r="O123" s="39">
        <f t="shared" si="48"/>
        <v>44441.679360000009</v>
      </c>
      <c r="P123" s="39">
        <f t="shared" si="49"/>
        <v>44441.679360000009</v>
      </c>
      <c r="Q123" s="39">
        <f t="shared" si="50"/>
        <v>15.774284118054204</v>
      </c>
      <c r="R123" s="39">
        <f t="shared" si="51"/>
        <v>15.774284118054204</v>
      </c>
      <c r="S123" s="39">
        <v>3.11</v>
      </c>
      <c r="T123" s="36" t="s">
        <v>10</v>
      </c>
      <c r="U123" s="36" t="s">
        <v>292</v>
      </c>
      <c r="V123" s="39">
        <v>3.11</v>
      </c>
      <c r="W123" s="36" t="s">
        <v>10</v>
      </c>
      <c r="X123" s="36" t="s">
        <v>292</v>
      </c>
      <c r="Y123" s="36">
        <f>IF(AND(AA123=Matrica!$A$4,AB123=Matrica!$B$3),Matrica!$B$4,IF(AND(AA123=Matrica!$A$4,AB123=Matrica!$E$3),Matrica!$E$4,IF(AND(AA123=Matrica!$A$4,AB123=Matrica!$H$3),Matrica!$H$4,IF(AND(AA123=Matrica!$A$5,AB123=Matrica!$B$3),Matrica!$B$5,IF(AND(AA123=Matrica!$A$5,AB123=Matrica!$E$3),Matrica!$E$5,IF(AND(AA123=Matrica!$A$5,AB123=Matrica!$H$3),Matrica!$H$5,IF(AND(AA123=Matrica!$A$6,AB123=Matrica!$B$3),Matrica!$B$6,IF(AND(AA123=Matrica!$A$6,AB123=Matrica!$E$3),Matrica!$E$6,IF(AND(AA123=Matrica!$A$6,AB123=Matrica!$H$3),Matrica!$H$6,IF(AND(AA123=Matrica!$A$7,AB123=Matrica!$B$3),Matrica!$B$7,IF(AND(AA123=Matrica!$A$7,AB123=Matrica!$E$3),Matrica!$E$7,IF(AND(AA123=Matrica!$A$7,AB123=Matrica!$H$3),Matrica!$H$7,IF(AND(AA123=Matrica!$A$8,AB123=Matrica!$B$3),Matrica!$B$8,IF(AND(AA123=Matrica!$A$8,AB123=Matrica!$E$3),Matrica!$E$8,IF(AND(AA123=Matrica!$A$8,AB123=Matrica!$H$3),Matrica!$H$8,IF(AND(AA123=Matrica!$A$9,AB123=Matrica!$B$3),Matrica!$B$9,IF(AND(AA123=Matrica!$A$9,AB123=Matrica!$E$3),Matrica!$E$9,IF(AND(AA123=Matrica!$A$9,AB123=Matrica!$H$3),Matrica!$H$9,IF(AND(AA123=Matrica!$A$10,AB123=Matrica!$B$3),Matrica!$B$10,IF(AND(AA123=Matrica!$A$10,AB123=Matrica!$E$3),Matrica!$E$10,IF(AND(AA123=Matrica!$A$10,AB123=Matrica!$H$3),Matrica!$H$10,IF(AND(AA123=Matrica!$A$11,AB123=Matrica!$B$3),Matrica!$B$11,IF(AND(AA123=Matrica!$A$11,AB123=Matrica!$E$3),Matrica!$E$11,IF(AND(AA123=Matrica!$A$11,AB123=Matrica!$H$3),Matrica!$H$11,IF(AND(AA123=Matrica!$A$12,AB123=Matrica!$B$3),Matrica!$B$12,IF(AND(AA123=Matrica!$A$12,AB123=Matrica!$E$3),Matrica!$E$12,IF(AND(AA123=Matrica!$A$12,AB123=Matrica!$H$3),Matrica!$H$12,IF(AND(AA123=Matrica!$A$13,AB123=Matrica!$B$3),Matrica!$B$13,IF(AND(AA123=Matrica!$A$13,AB123=Matrica!$E$3),Matrica!$E$13,IF(AND(AA123=Matrica!$A$13,AB123=Matrica!$H$3),Matrica!$H$13,IF(AND(AA123=Matrica!$A$14,AB123=Matrica!$B$3),Matrica!$B$14,IF(AND(AA123=Matrica!$A$14,AB123=Matrica!$E$3),Matrica!$E$14,IF(AND(AA123=Matrica!$A$14,AB123=Matrica!$H$3),Matrica!$H$14,IF(AND(AA123=Matrica!$A$15,AB123=Matrica!$B$3),Matrica!$B$15,IF(AND(AA123=Matrica!$A$15,AB123=Matrica!$E$3),Matrica!$E$15,IF(AND(AA123=Matrica!$A$15,AB123=Matrica!$H$3),Matrica!$H$15,IF(AND(AA123=Matrica!$A$16,AB123=Matrica!$B$3),Matrica!$B$16,IF(AND(AA123=Matrica!$A$16,AB123=Matrica!$E$3),Matrica!$E$16,IF(AND(AA123=Matrica!$A$16,AB123=Matrica!$H$3),Matrica!$H$16,"")))))))))))))))))))))))))))))))))))))))</f>
        <v>3.34</v>
      </c>
      <c r="Z123" s="36">
        <f>IF(AND(AA123=Matrica!$A$4,AB123=Matrica!$B$3),Matrica!$D$4,IF(AND(AA123=Matrica!$A$4,AB123=Matrica!$E$3),Matrica!$G$4,IF(AND(AA123=Matrica!$A$4,AB123=Matrica!$H$3),Matrica!$J$4,IF(AND(AA123=Matrica!$A$5,AB123=Matrica!$B$3),Matrica!$D$5,IF(AND(AA123=Matrica!$A$5,AB123=Matrica!$E$3),Matrica!$G$5,IF(AND(AA123=Matrica!$A$5,AB123=Matrica!$H$3),Matrica!$J$5,IF(AND(AA123=Matrica!$A$6,AB123=Matrica!$B$3),Matrica!$D$6,IF(AND(AA123=Matrica!$A$6,AB123=Matrica!$E$3),Matrica!$G$6,IF(AND(AA123=Matrica!$A$6,AB123=Matrica!$H$3),Matrica!$J$6,IF(AND(AA123=Matrica!$A$7,AB123=Matrica!$B$3),Matrica!$D$7,IF(AND(AA123=Matrica!$A$7,AB123=Matrica!$E$3),Matrica!$G$7,IF(AND(AA123=Matrica!$A$7,AB123=Matrica!$H$3),Matrica!$J$7,IF(AND(AA123=Matrica!$A$8,AB123=Matrica!$B$3),Matrica!$D$8,IF(AND(AA123=Matrica!$A$8,AB123=Matrica!$E$3),Matrica!$G$8,IF(AND(AA123=Matrica!$A$8,AB123=Matrica!$H$3),Matrica!$J$8,IF(AND(AA123=Matrica!$A$9,AB123=Matrica!$B$3),Matrica!$D$9,IF(AND(AA123=Matrica!$A$9,AB123=Matrica!$E$3),Matrica!$G$9,IF(AND(AA123=Matrica!$A$9,AB123=Matrica!$H$3),Matrica!$J$9,IF(AND(AA123=Matrica!$A$10,AB123=Matrica!$B$3),Matrica!$D$10,IF(AND(AA123=Matrica!$A$10,AB123=Matrica!$E$3),Matrica!$G$10,IF(AND(AA123=Matrica!$A$10,AB123=Matrica!$H$3),Matrica!$J$10,IF(AND(AA123=Matrica!$A$11,AB123=Matrica!$B$3),Matrica!$D$11,IF(AND(AA123=Matrica!$A$11,AB123=Matrica!$E$3),Matrica!$G$11,IF(AND(AA123=Matrica!$A$11,AB123=Matrica!$H$3),Matrica!$J$11,IF(AND(AA123=Matrica!$A$12,AB123=Matrica!$B$3),Matrica!$D$12,IF(AND(AA123=Matrica!$A$12,AB123=Matrica!$E$3),Matrica!$G$12,IF(AND(AA123=Matrica!$A$12,AB123=Matrica!$H$3),Matrica!$J$12,IF(AND(AA123=Matrica!$A$13,AB123=Matrica!$B$3),Matrica!$D$13,IF(AND(AA123=Matrica!$A$13,AB123=Matrica!$E$3),Matrica!$G$13,IF(AND(AA123=Matrica!$A$13,AB123=Matrica!$H$3),Matrica!$J$13,IF(AND(AA123=Matrica!$A$14,AB123=Matrica!$B$3),Matrica!$D$14,IF(AND(AA123=Matrica!$A$14,AB123=Matrica!$E$3),Matrica!$G$14,IF(AND(AA123=Matrica!$A$14,AB123=Matrica!$H$3),Matrica!$J$14,IF(AND(AA123=Matrica!$A$15,AB123=Matrica!$B$3),Matrica!$D$15,IF(AND(AA123=Matrica!$A$15,AB123=Matrica!$E$3),Matrica!$G$15,IF(AND(AA123=Matrica!$A$15,AB123=Matrica!$H$3),Matrica!$J$15,IF(AND(AA123=Matrica!$A$16,AB123=Matrica!$B$3),Matrica!$D$16,IF(AND(AA123=Matrica!$A$16,AB123=Matrica!$E$3),Matrica!$G$16,IF(AND(AA123=Matrica!$A$16,AB123=Matrica!$H$3),Matrica!$J$16,"")))))))))))))))))))))))))))))))))))))))</f>
        <v>3.45</v>
      </c>
      <c r="AA123" s="171" t="s">
        <v>10</v>
      </c>
      <c r="AB123" s="171">
        <v>3</v>
      </c>
      <c r="AC123" s="172">
        <v>3.43</v>
      </c>
      <c r="AD123" s="173" t="str">
        <f t="shared" si="46"/>
        <v>RAST</v>
      </c>
      <c r="AE123" s="173">
        <f t="shared" si="43"/>
        <v>10.289389067524125</v>
      </c>
      <c r="AF123" s="173">
        <f t="shared" si="44"/>
        <v>0.10289389067524125</v>
      </c>
      <c r="AG123" s="174">
        <v>26.4</v>
      </c>
      <c r="AH123" s="181">
        <f>AC122/((P122-P123)/P123+1)</f>
        <v>3.4278983833718257</v>
      </c>
      <c r="AI123" s="175">
        <f t="shared" si="31"/>
        <v>49024.921399999999</v>
      </c>
      <c r="AJ123" s="175">
        <f t="shared" si="32"/>
        <v>10.31293620313809</v>
      </c>
      <c r="AK123" s="176" t="s">
        <v>9</v>
      </c>
      <c r="AL123" s="176">
        <v>1</v>
      </c>
      <c r="AM123" s="176">
        <v>3.54</v>
      </c>
      <c r="AN123" s="177">
        <f t="shared" si="47"/>
        <v>50597.1492</v>
      </c>
      <c r="AO123" s="177">
        <f t="shared" si="45"/>
        <v>13.85066885105215</v>
      </c>
      <c r="AP123" s="175">
        <f t="shared" si="33"/>
        <v>1294257.92496</v>
      </c>
      <c r="AQ123" s="177">
        <f t="shared" si="34"/>
        <v>1335764.7388799998</v>
      </c>
      <c r="AR123" s="178">
        <f t="shared" si="35"/>
        <v>-41506.81391999987</v>
      </c>
    </row>
    <row r="124" spans="3:44" ht="80.099999999999994" customHeight="1">
      <c r="C124" s="44" t="s">
        <v>263</v>
      </c>
      <c r="D124" s="142" t="s">
        <v>58</v>
      </c>
      <c r="E124" s="167" t="s">
        <v>10</v>
      </c>
      <c r="F124" s="41" t="s">
        <v>137</v>
      </c>
      <c r="G124" s="36"/>
      <c r="H124" s="36"/>
      <c r="I124" s="36">
        <v>0.1</v>
      </c>
      <c r="J124" s="36">
        <v>17.32</v>
      </c>
      <c r="K124" s="36">
        <v>17.32</v>
      </c>
      <c r="L124" s="40">
        <f t="shared" si="53"/>
        <v>17.32</v>
      </c>
      <c r="M124" s="40">
        <f t="shared" si="52"/>
        <v>19.052</v>
      </c>
      <c r="N124" s="39">
        <v>2871.8</v>
      </c>
      <c r="O124" s="39">
        <f t="shared" si="48"/>
        <v>49739.576000000001</v>
      </c>
      <c r="P124" s="39">
        <f t="shared" si="49"/>
        <v>54713.533600000002</v>
      </c>
      <c r="Q124" s="39">
        <f t="shared" si="50"/>
        <v>17.654737962979397</v>
      </c>
      <c r="R124" s="39">
        <f t="shared" si="51"/>
        <v>19.420211759277336</v>
      </c>
      <c r="S124" s="39">
        <v>3.48</v>
      </c>
      <c r="T124" s="36" t="s">
        <v>9</v>
      </c>
      <c r="U124" s="36" t="s">
        <v>292</v>
      </c>
      <c r="V124" s="39">
        <v>3.83</v>
      </c>
      <c r="W124" s="36" t="s">
        <v>9</v>
      </c>
      <c r="X124" s="36" t="s">
        <v>291</v>
      </c>
      <c r="Y124" s="36">
        <f>IF(AND(AA124=Matrica!$A$4,AB124=Matrica!$B$3),Matrica!$B$4,IF(AND(AA124=Matrica!$A$4,AB124=Matrica!$E$3),Matrica!$E$4,IF(AND(AA124=Matrica!$A$4,AB124=Matrica!$H$3),Matrica!$H$4,IF(AND(AA124=Matrica!$A$5,AB124=Matrica!$B$3),Matrica!$B$5,IF(AND(AA124=Matrica!$A$5,AB124=Matrica!$E$3),Matrica!$E$5,IF(AND(AA124=Matrica!$A$5,AB124=Matrica!$H$3),Matrica!$H$5,IF(AND(AA124=Matrica!$A$6,AB124=Matrica!$B$3),Matrica!$B$6,IF(AND(AA124=Matrica!$A$6,AB124=Matrica!$E$3),Matrica!$E$6,IF(AND(AA124=Matrica!$A$6,AB124=Matrica!$H$3),Matrica!$H$6,IF(AND(AA124=Matrica!$A$7,AB124=Matrica!$B$3),Matrica!$B$7,IF(AND(AA124=Matrica!$A$7,AB124=Matrica!$E$3),Matrica!$E$7,IF(AND(AA124=Matrica!$A$7,AB124=Matrica!$H$3),Matrica!$H$7,IF(AND(AA124=Matrica!$A$8,AB124=Matrica!$B$3),Matrica!$B$8,IF(AND(AA124=Matrica!$A$8,AB124=Matrica!$E$3),Matrica!$E$8,IF(AND(AA124=Matrica!$A$8,AB124=Matrica!$H$3),Matrica!$H$8,IF(AND(AA124=Matrica!$A$9,AB124=Matrica!$B$3),Matrica!$B$9,IF(AND(AA124=Matrica!$A$9,AB124=Matrica!$E$3),Matrica!$E$9,IF(AND(AA124=Matrica!$A$9,AB124=Matrica!$H$3),Matrica!$H$9,IF(AND(AA124=Matrica!$A$10,AB124=Matrica!$B$3),Matrica!$B$10,IF(AND(AA124=Matrica!$A$10,AB124=Matrica!$E$3),Matrica!$E$10,IF(AND(AA124=Matrica!$A$10,AB124=Matrica!$H$3),Matrica!$H$10,IF(AND(AA124=Matrica!$A$11,AB124=Matrica!$B$3),Matrica!$B$11,IF(AND(AA124=Matrica!$A$11,AB124=Matrica!$E$3),Matrica!$E$11,IF(AND(AA124=Matrica!$A$11,AB124=Matrica!$H$3),Matrica!$H$11,IF(AND(AA124=Matrica!$A$12,AB124=Matrica!$B$3),Matrica!$B$12,IF(AND(AA124=Matrica!$A$12,AB124=Matrica!$E$3),Matrica!$E$12,IF(AND(AA124=Matrica!$A$12,AB124=Matrica!$H$3),Matrica!$H$12,IF(AND(AA124=Matrica!$A$13,AB124=Matrica!$B$3),Matrica!$B$13,IF(AND(AA124=Matrica!$A$13,AB124=Matrica!$E$3),Matrica!$E$13,IF(AND(AA124=Matrica!$A$13,AB124=Matrica!$H$3),Matrica!$H$13,IF(AND(AA124=Matrica!$A$14,AB124=Matrica!$B$3),Matrica!$B$14,IF(AND(AA124=Matrica!$A$14,AB124=Matrica!$E$3),Matrica!$E$14,IF(AND(AA124=Matrica!$A$14,AB124=Matrica!$H$3),Matrica!$H$14,IF(AND(AA124=Matrica!$A$15,AB124=Matrica!$B$3),Matrica!$B$15,IF(AND(AA124=Matrica!$A$15,AB124=Matrica!$E$3),Matrica!$E$15,IF(AND(AA124=Matrica!$A$15,AB124=Matrica!$H$3),Matrica!$H$15,IF(AND(AA124=Matrica!$A$16,AB124=Matrica!$B$3),Matrica!$B$16,IF(AND(AA124=Matrica!$A$16,AB124=Matrica!$E$3),Matrica!$E$16,IF(AND(AA124=Matrica!$A$16,AB124=Matrica!$H$3),Matrica!$H$16,"")))))))))))))))))))))))))))))))))))))))</f>
        <v>3.84</v>
      </c>
      <c r="Z124" s="36">
        <f>IF(AND(AA124=Matrica!$A$4,AB124=Matrica!$B$3),Matrica!$D$4,IF(AND(AA124=Matrica!$A$4,AB124=Matrica!$E$3),Matrica!$G$4,IF(AND(AA124=Matrica!$A$4,AB124=Matrica!$H$3),Matrica!$J$4,IF(AND(AA124=Matrica!$A$5,AB124=Matrica!$B$3),Matrica!$D$5,IF(AND(AA124=Matrica!$A$5,AB124=Matrica!$E$3),Matrica!$G$5,IF(AND(AA124=Matrica!$A$5,AB124=Matrica!$H$3),Matrica!$J$5,IF(AND(AA124=Matrica!$A$6,AB124=Matrica!$B$3),Matrica!$D$6,IF(AND(AA124=Matrica!$A$6,AB124=Matrica!$E$3),Matrica!$G$6,IF(AND(AA124=Matrica!$A$6,AB124=Matrica!$H$3),Matrica!$J$6,IF(AND(AA124=Matrica!$A$7,AB124=Matrica!$B$3),Matrica!$D$7,IF(AND(AA124=Matrica!$A$7,AB124=Matrica!$E$3),Matrica!$G$7,IF(AND(AA124=Matrica!$A$7,AB124=Matrica!$H$3),Matrica!$J$7,IF(AND(AA124=Matrica!$A$8,AB124=Matrica!$B$3),Matrica!$D$8,IF(AND(AA124=Matrica!$A$8,AB124=Matrica!$E$3),Matrica!$G$8,IF(AND(AA124=Matrica!$A$8,AB124=Matrica!$H$3),Matrica!$J$8,IF(AND(AA124=Matrica!$A$9,AB124=Matrica!$B$3),Matrica!$D$9,IF(AND(AA124=Matrica!$A$9,AB124=Matrica!$E$3),Matrica!$G$9,IF(AND(AA124=Matrica!$A$9,AB124=Matrica!$H$3),Matrica!$J$9,IF(AND(AA124=Matrica!$A$10,AB124=Matrica!$B$3),Matrica!$D$10,IF(AND(AA124=Matrica!$A$10,AB124=Matrica!$E$3),Matrica!$G$10,IF(AND(AA124=Matrica!$A$10,AB124=Matrica!$H$3),Matrica!$J$10,IF(AND(AA124=Matrica!$A$11,AB124=Matrica!$B$3),Matrica!$D$11,IF(AND(AA124=Matrica!$A$11,AB124=Matrica!$E$3),Matrica!$G$11,IF(AND(AA124=Matrica!$A$11,AB124=Matrica!$H$3),Matrica!$J$11,IF(AND(AA124=Matrica!$A$12,AB124=Matrica!$B$3),Matrica!$D$12,IF(AND(AA124=Matrica!$A$12,AB124=Matrica!$E$3),Matrica!$G$12,IF(AND(AA124=Matrica!$A$12,AB124=Matrica!$H$3),Matrica!$J$12,IF(AND(AA124=Matrica!$A$13,AB124=Matrica!$B$3),Matrica!$D$13,IF(AND(AA124=Matrica!$A$13,AB124=Matrica!$E$3),Matrica!$G$13,IF(AND(AA124=Matrica!$A$13,AB124=Matrica!$H$3),Matrica!$J$13,IF(AND(AA124=Matrica!$A$14,AB124=Matrica!$B$3),Matrica!$D$14,IF(AND(AA124=Matrica!$A$14,AB124=Matrica!$E$3),Matrica!$G$14,IF(AND(AA124=Matrica!$A$14,AB124=Matrica!$H$3),Matrica!$J$14,IF(AND(AA124=Matrica!$A$15,AB124=Matrica!$B$3),Matrica!$D$15,IF(AND(AA124=Matrica!$A$15,AB124=Matrica!$E$3),Matrica!$G$15,IF(AND(AA124=Matrica!$A$15,AB124=Matrica!$H$3),Matrica!$J$15,IF(AND(AA124=Matrica!$A$16,AB124=Matrica!$B$3),Matrica!$D$16,IF(AND(AA124=Matrica!$A$16,AB124=Matrica!$E$3),Matrica!$G$16,IF(AND(AA124=Matrica!$A$16,AB124=Matrica!$H$3),Matrica!$J$16,"")))))))))))))))))))))))))))))))))))))))</f>
        <v>3.96</v>
      </c>
      <c r="AA124" s="171" t="s">
        <v>9</v>
      </c>
      <c r="AB124" s="171">
        <v>3</v>
      </c>
      <c r="AC124" s="172">
        <v>3.96</v>
      </c>
      <c r="AD124" s="173" t="str">
        <f t="shared" si="46"/>
        <v>RAST</v>
      </c>
      <c r="AE124" s="173">
        <f t="shared" si="43"/>
        <v>13.793103448275861</v>
      </c>
      <c r="AF124" s="173">
        <f t="shared" si="44"/>
        <v>3.3942558746736261E-2</v>
      </c>
      <c r="AG124" s="174">
        <v>10.8</v>
      </c>
      <c r="AH124" s="136"/>
      <c r="AI124" s="175">
        <f t="shared" si="31"/>
        <v>56600.200799999999</v>
      </c>
      <c r="AJ124" s="175">
        <f t="shared" si="32"/>
        <v>3.4482642151995702</v>
      </c>
      <c r="AK124" s="176" t="s">
        <v>8</v>
      </c>
      <c r="AL124" s="176">
        <v>2</v>
      </c>
      <c r="AM124" s="176">
        <v>4.24</v>
      </c>
      <c r="AN124" s="177">
        <f t="shared" si="47"/>
        <v>60602.235200000003</v>
      </c>
      <c r="AO124" s="177">
        <f t="shared" si="45"/>
        <v>10.762787947587427</v>
      </c>
      <c r="AP124" s="175">
        <f t="shared" si="33"/>
        <v>611282.16864000005</v>
      </c>
      <c r="AQ124" s="177">
        <f t="shared" si="34"/>
        <v>654504.14016000007</v>
      </c>
      <c r="AR124" s="178">
        <f t="shared" si="35"/>
        <v>-43221.971520000021</v>
      </c>
    </row>
    <row r="125" spans="3:44" ht="80.099999999999994" customHeight="1">
      <c r="C125" s="44" t="s">
        <v>264</v>
      </c>
      <c r="D125" s="142" t="s">
        <v>58</v>
      </c>
      <c r="E125" s="167" t="s">
        <v>11</v>
      </c>
      <c r="F125" s="41" t="s">
        <v>137</v>
      </c>
      <c r="G125" s="36"/>
      <c r="H125" s="36"/>
      <c r="I125" s="36">
        <v>0.1</v>
      </c>
      <c r="J125" s="36">
        <v>14.88</v>
      </c>
      <c r="K125" s="36">
        <v>14.88</v>
      </c>
      <c r="L125" s="40">
        <f t="shared" si="53"/>
        <v>14.88</v>
      </c>
      <c r="M125" s="40">
        <f t="shared" si="52"/>
        <v>16.368000000000002</v>
      </c>
      <c r="N125" s="39">
        <v>2871.8</v>
      </c>
      <c r="O125" s="39">
        <f t="shared" si="48"/>
        <v>42732.384000000005</v>
      </c>
      <c r="P125" s="39">
        <f t="shared" si="49"/>
        <v>47005.622400000007</v>
      </c>
      <c r="Q125" s="39">
        <f t="shared" si="50"/>
        <v>15.167580882744426</v>
      </c>
      <c r="R125" s="39">
        <f t="shared" si="51"/>
        <v>16.684338971018867</v>
      </c>
      <c r="S125" s="39">
        <v>2.99</v>
      </c>
      <c r="T125" s="36" t="s">
        <v>10</v>
      </c>
      <c r="U125" s="36" t="s">
        <v>292</v>
      </c>
      <c r="V125" s="39">
        <v>3.29</v>
      </c>
      <c r="W125" s="36" t="s">
        <v>10</v>
      </c>
      <c r="X125" s="36" t="s">
        <v>291</v>
      </c>
      <c r="Y125" s="36">
        <f>IF(AND(AA125=Matrica!$A$4,AB125=Matrica!$B$3),Matrica!$B$4,IF(AND(AA125=Matrica!$A$4,AB125=Matrica!$E$3),Matrica!$E$4,IF(AND(AA125=Matrica!$A$4,AB125=Matrica!$H$3),Matrica!$H$4,IF(AND(AA125=Matrica!$A$5,AB125=Matrica!$B$3),Matrica!$B$5,IF(AND(AA125=Matrica!$A$5,AB125=Matrica!$E$3),Matrica!$E$5,IF(AND(AA125=Matrica!$A$5,AB125=Matrica!$H$3),Matrica!$H$5,IF(AND(AA125=Matrica!$A$6,AB125=Matrica!$B$3),Matrica!$B$6,IF(AND(AA125=Matrica!$A$6,AB125=Matrica!$E$3),Matrica!$E$6,IF(AND(AA125=Matrica!$A$6,AB125=Matrica!$H$3),Matrica!$H$6,IF(AND(AA125=Matrica!$A$7,AB125=Matrica!$B$3),Matrica!$B$7,IF(AND(AA125=Matrica!$A$7,AB125=Matrica!$E$3),Matrica!$E$7,IF(AND(AA125=Matrica!$A$7,AB125=Matrica!$H$3),Matrica!$H$7,IF(AND(AA125=Matrica!$A$8,AB125=Matrica!$B$3),Matrica!$B$8,IF(AND(AA125=Matrica!$A$8,AB125=Matrica!$E$3),Matrica!$E$8,IF(AND(AA125=Matrica!$A$8,AB125=Matrica!$H$3),Matrica!$H$8,IF(AND(AA125=Matrica!$A$9,AB125=Matrica!$B$3),Matrica!$B$9,IF(AND(AA125=Matrica!$A$9,AB125=Matrica!$E$3),Matrica!$E$9,IF(AND(AA125=Matrica!$A$9,AB125=Matrica!$H$3),Matrica!$H$9,IF(AND(AA125=Matrica!$A$10,AB125=Matrica!$B$3),Matrica!$B$10,IF(AND(AA125=Matrica!$A$10,AB125=Matrica!$E$3),Matrica!$E$10,IF(AND(AA125=Matrica!$A$10,AB125=Matrica!$H$3),Matrica!$H$10,IF(AND(AA125=Matrica!$A$11,AB125=Matrica!$B$3),Matrica!$B$11,IF(AND(AA125=Matrica!$A$11,AB125=Matrica!$E$3),Matrica!$E$11,IF(AND(AA125=Matrica!$A$11,AB125=Matrica!$H$3),Matrica!$H$11,IF(AND(AA125=Matrica!$A$12,AB125=Matrica!$B$3),Matrica!$B$12,IF(AND(AA125=Matrica!$A$12,AB125=Matrica!$E$3),Matrica!$E$12,IF(AND(AA125=Matrica!$A$12,AB125=Matrica!$H$3),Matrica!$H$12,IF(AND(AA125=Matrica!$A$13,AB125=Matrica!$B$3),Matrica!$B$13,IF(AND(AA125=Matrica!$A$13,AB125=Matrica!$E$3),Matrica!$E$13,IF(AND(AA125=Matrica!$A$13,AB125=Matrica!$H$3),Matrica!$H$13,IF(AND(AA125=Matrica!$A$14,AB125=Matrica!$B$3),Matrica!$B$14,IF(AND(AA125=Matrica!$A$14,AB125=Matrica!$E$3),Matrica!$E$14,IF(AND(AA125=Matrica!$A$14,AB125=Matrica!$H$3),Matrica!$H$14,IF(AND(AA125=Matrica!$A$15,AB125=Matrica!$B$3),Matrica!$B$15,IF(AND(AA125=Matrica!$A$15,AB125=Matrica!$E$3),Matrica!$E$15,IF(AND(AA125=Matrica!$A$15,AB125=Matrica!$H$3),Matrica!$H$15,IF(AND(AA125=Matrica!$A$16,AB125=Matrica!$B$3),Matrica!$B$16,IF(AND(AA125=Matrica!$A$16,AB125=Matrica!$E$3),Matrica!$E$16,IF(AND(AA125=Matrica!$A$16,AB125=Matrica!$H$3),Matrica!$H$16,"")))))))))))))))))))))))))))))))))))))))</f>
        <v>3.34</v>
      </c>
      <c r="Z125" s="36">
        <f>IF(AND(AA125=Matrica!$A$4,AB125=Matrica!$B$3),Matrica!$D$4,IF(AND(AA125=Matrica!$A$4,AB125=Matrica!$E$3),Matrica!$G$4,IF(AND(AA125=Matrica!$A$4,AB125=Matrica!$H$3),Matrica!$J$4,IF(AND(AA125=Matrica!$A$5,AB125=Matrica!$B$3),Matrica!$D$5,IF(AND(AA125=Matrica!$A$5,AB125=Matrica!$E$3),Matrica!$G$5,IF(AND(AA125=Matrica!$A$5,AB125=Matrica!$H$3),Matrica!$J$5,IF(AND(AA125=Matrica!$A$6,AB125=Matrica!$B$3),Matrica!$D$6,IF(AND(AA125=Matrica!$A$6,AB125=Matrica!$E$3),Matrica!$G$6,IF(AND(AA125=Matrica!$A$6,AB125=Matrica!$H$3),Matrica!$J$6,IF(AND(AA125=Matrica!$A$7,AB125=Matrica!$B$3),Matrica!$D$7,IF(AND(AA125=Matrica!$A$7,AB125=Matrica!$E$3),Matrica!$G$7,IF(AND(AA125=Matrica!$A$7,AB125=Matrica!$H$3),Matrica!$J$7,IF(AND(AA125=Matrica!$A$8,AB125=Matrica!$B$3),Matrica!$D$8,IF(AND(AA125=Matrica!$A$8,AB125=Matrica!$E$3),Matrica!$G$8,IF(AND(AA125=Matrica!$A$8,AB125=Matrica!$H$3),Matrica!$J$8,IF(AND(AA125=Matrica!$A$9,AB125=Matrica!$B$3),Matrica!$D$9,IF(AND(AA125=Matrica!$A$9,AB125=Matrica!$E$3),Matrica!$G$9,IF(AND(AA125=Matrica!$A$9,AB125=Matrica!$H$3),Matrica!$J$9,IF(AND(AA125=Matrica!$A$10,AB125=Matrica!$B$3),Matrica!$D$10,IF(AND(AA125=Matrica!$A$10,AB125=Matrica!$E$3),Matrica!$G$10,IF(AND(AA125=Matrica!$A$10,AB125=Matrica!$H$3),Matrica!$J$10,IF(AND(AA125=Matrica!$A$11,AB125=Matrica!$B$3),Matrica!$D$11,IF(AND(AA125=Matrica!$A$11,AB125=Matrica!$E$3),Matrica!$G$11,IF(AND(AA125=Matrica!$A$11,AB125=Matrica!$H$3),Matrica!$J$11,IF(AND(AA125=Matrica!$A$12,AB125=Matrica!$B$3),Matrica!$D$12,IF(AND(AA125=Matrica!$A$12,AB125=Matrica!$E$3),Matrica!$G$12,IF(AND(AA125=Matrica!$A$12,AB125=Matrica!$H$3),Matrica!$J$12,IF(AND(AA125=Matrica!$A$13,AB125=Matrica!$B$3),Matrica!$D$13,IF(AND(AA125=Matrica!$A$13,AB125=Matrica!$E$3),Matrica!$G$13,IF(AND(AA125=Matrica!$A$13,AB125=Matrica!$H$3),Matrica!$J$13,IF(AND(AA125=Matrica!$A$14,AB125=Matrica!$B$3),Matrica!$D$14,IF(AND(AA125=Matrica!$A$14,AB125=Matrica!$E$3),Matrica!$G$14,IF(AND(AA125=Matrica!$A$14,AB125=Matrica!$H$3),Matrica!$J$14,IF(AND(AA125=Matrica!$A$15,AB125=Matrica!$B$3),Matrica!$D$15,IF(AND(AA125=Matrica!$A$15,AB125=Matrica!$E$3),Matrica!$G$15,IF(AND(AA125=Matrica!$A$15,AB125=Matrica!$H$3),Matrica!$J$15,IF(AND(AA125=Matrica!$A$16,AB125=Matrica!$B$3),Matrica!$D$16,IF(AND(AA125=Matrica!$A$16,AB125=Matrica!$E$3),Matrica!$G$16,IF(AND(AA125=Matrica!$A$16,AB125=Matrica!$H$3),Matrica!$J$16,"")))))))))))))))))))))))))))))))))))))))</f>
        <v>3.45</v>
      </c>
      <c r="AA125" s="171" t="s">
        <v>10</v>
      </c>
      <c r="AB125" s="171">
        <v>3</v>
      </c>
      <c r="AC125" s="172">
        <v>3.34</v>
      </c>
      <c r="AD125" s="173" t="str">
        <f t="shared" si="46"/>
        <v>RAST</v>
      </c>
      <c r="AE125" s="173">
        <f t="shared" si="43"/>
        <v>11.705685618729083</v>
      </c>
      <c r="AF125" s="173">
        <f t="shared" si="44"/>
        <v>1.5197568389057697E-2</v>
      </c>
      <c r="AG125" s="174">
        <v>0</v>
      </c>
      <c r="AH125" s="181">
        <f>AC124/((P124-P125)/P125+1)</f>
        <v>3.4021247113163975</v>
      </c>
      <c r="AI125" s="175">
        <f t="shared" si="31"/>
        <v>47738.553199999995</v>
      </c>
      <c r="AJ125" s="175">
        <f t="shared" si="32"/>
        <v>1.5592407090433191</v>
      </c>
      <c r="AK125" s="176" t="s">
        <v>9</v>
      </c>
      <c r="AL125" s="176">
        <v>2</v>
      </c>
      <c r="AM125" s="176">
        <v>3.64</v>
      </c>
      <c r="AN125" s="177">
        <f t="shared" si="47"/>
        <v>52026.447200000002</v>
      </c>
      <c r="AO125" s="177">
        <f t="shared" si="45"/>
        <v>10.681328197879569</v>
      </c>
      <c r="AP125" s="175">
        <f t="shared" si="33"/>
        <v>0</v>
      </c>
      <c r="AQ125" s="177">
        <f t="shared" si="34"/>
        <v>0</v>
      </c>
      <c r="AR125" s="178">
        <f t="shared" si="35"/>
        <v>0</v>
      </c>
    </row>
    <row r="126" spans="3:44" ht="80.099999999999994" customHeight="1">
      <c r="C126" s="44" t="s">
        <v>265</v>
      </c>
      <c r="D126" s="143" t="s">
        <v>82</v>
      </c>
      <c r="E126" s="167" t="s">
        <v>10</v>
      </c>
      <c r="F126" s="41" t="s">
        <v>137</v>
      </c>
      <c r="G126" s="36"/>
      <c r="H126" s="36"/>
      <c r="I126" s="36"/>
      <c r="J126" s="36">
        <v>17.32</v>
      </c>
      <c r="K126" s="36">
        <v>17.32</v>
      </c>
      <c r="L126" s="40">
        <f t="shared" si="53"/>
        <v>17.32</v>
      </c>
      <c r="M126" s="40">
        <f t="shared" si="52"/>
        <v>17.32</v>
      </c>
      <c r="N126" s="39">
        <v>2871.8</v>
      </c>
      <c r="O126" s="39">
        <f t="shared" si="48"/>
        <v>49739.576000000001</v>
      </c>
      <c r="P126" s="39">
        <f t="shared" si="49"/>
        <v>49739.576000000001</v>
      </c>
      <c r="Q126" s="39">
        <f t="shared" si="50"/>
        <v>17.654737962979397</v>
      </c>
      <c r="R126" s="39">
        <f t="shared" si="51"/>
        <v>17.654737962979397</v>
      </c>
      <c r="S126" s="39">
        <v>3.48</v>
      </c>
      <c r="T126" s="36" t="s">
        <v>9</v>
      </c>
      <c r="U126" s="36" t="s">
        <v>292</v>
      </c>
      <c r="V126" s="39">
        <v>3.48</v>
      </c>
      <c r="W126" s="36" t="s">
        <v>9</v>
      </c>
      <c r="X126" s="36" t="s">
        <v>292</v>
      </c>
      <c r="Y126" s="36">
        <f>IF(AND(AA126=Matrica!$A$4,AB126=Matrica!$B$3),Matrica!$B$4,IF(AND(AA126=Matrica!$A$4,AB126=Matrica!$E$3),Matrica!$E$4,IF(AND(AA126=Matrica!$A$4,AB126=Matrica!$H$3),Matrica!$H$4,IF(AND(AA126=Matrica!$A$5,AB126=Matrica!$B$3),Matrica!$B$5,IF(AND(AA126=Matrica!$A$5,AB126=Matrica!$E$3),Matrica!$E$5,IF(AND(AA126=Matrica!$A$5,AB126=Matrica!$H$3),Matrica!$H$5,IF(AND(AA126=Matrica!$A$6,AB126=Matrica!$B$3),Matrica!$B$6,IF(AND(AA126=Matrica!$A$6,AB126=Matrica!$E$3),Matrica!$E$6,IF(AND(AA126=Matrica!$A$6,AB126=Matrica!$H$3),Matrica!$H$6,IF(AND(AA126=Matrica!$A$7,AB126=Matrica!$B$3),Matrica!$B$7,IF(AND(AA126=Matrica!$A$7,AB126=Matrica!$E$3),Matrica!$E$7,IF(AND(AA126=Matrica!$A$7,AB126=Matrica!$H$3),Matrica!$H$7,IF(AND(AA126=Matrica!$A$8,AB126=Matrica!$B$3),Matrica!$B$8,IF(AND(AA126=Matrica!$A$8,AB126=Matrica!$E$3),Matrica!$E$8,IF(AND(AA126=Matrica!$A$8,AB126=Matrica!$H$3),Matrica!$H$8,IF(AND(AA126=Matrica!$A$9,AB126=Matrica!$B$3),Matrica!$B$9,IF(AND(AA126=Matrica!$A$9,AB126=Matrica!$E$3),Matrica!$E$9,IF(AND(AA126=Matrica!$A$9,AB126=Matrica!$H$3),Matrica!$H$9,IF(AND(AA126=Matrica!$A$10,AB126=Matrica!$B$3),Matrica!$B$10,IF(AND(AA126=Matrica!$A$10,AB126=Matrica!$E$3),Matrica!$E$10,IF(AND(AA126=Matrica!$A$10,AB126=Matrica!$H$3),Matrica!$H$10,IF(AND(AA126=Matrica!$A$11,AB126=Matrica!$B$3),Matrica!$B$11,IF(AND(AA126=Matrica!$A$11,AB126=Matrica!$E$3),Matrica!$E$11,IF(AND(AA126=Matrica!$A$11,AB126=Matrica!$H$3),Matrica!$H$11,IF(AND(AA126=Matrica!$A$12,AB126=Matrica!$B$3),Matrica!$B$12,IF(AND(AA126=Matrica!$A$12,AB126=Matrica!$E$3),Matrica!$E$12,IF(AND(AA126=Matrica!$A$12,AB126=Matrica!$H$3),Matrica!$H$12,IF(AND(AA126=Matrica!$A$13,AB126=Matrica!$B$3),Matrica!$B$13,IF(AND(AA126=Matrica!$A$13,AB126=Matrica!$E$3),Matrica!$E$13,IF(AND(AA126=Matrica!$A$13,AB126=Matrica!$H$3),Matrica!$H$13,IF(AND(AA126=Matrica!$A$14,AB126=Matrica!$B$3),Matrica!$B$14,IF(AND(AA126=Matrica!$A$14,AB126=Matrica!$E$3),Matrica!$E$14,IF(AND(AA126=Matrica!$A$14,AB126=Matrica!$H$3),Matrica!$H$14,IF(AND(AA126=Matrica!$A$15,AB126=Matrica!$B$3),Matrica!$B$15,IF(AND(AA126=Matrica!$A$15,AB126=Matrica!$E$3),Matrica!$E$15,IF(AND(AA126=Matrica!$A$15,AB126=Matrica!$H$3),Matrica!$H$15,IF(AND(AA126=Matrica!$A$16,AB126=Matrica!$B$3),Matrica!$B$16,IF(AND(AA126=Matrica!$A$16,AB126=Matrica!$E$3),Matrica!$E$16,IF(AND(AA126=Matrica!$A$16,AB126=Matrica!$H$3),Matrica!$H$16,"")))))))))))))))))))))))))))))))))))))))</f>
        <v>3.84</v>
      </c>
      <c r="Z126" s="36">
        <f>IF(AND(AA126=Matrica!$A$4,AB126=Matrica!$B$3),Matrica!$D$4,IF(AND(AA126=Matrica!$A$4,AB126=Matrica!$E$3),Matrica!$G$4,IF(AND(AA126=Matrica!$A$4,AB126=Matrica!$H$3),Matrica!$J$4,IF(AND(AA126=Matrica!$A$5,AB126=Matrica!$B$3),Matrica!$D$5,IF(AND(AA126=Matrica!$A$5,AB126=Matrica!$E$3),Matrica!$G$5,IF(AND(AA126=Matrica!$A$5,AB126=Matrica!$H$3),Matrica!$J$5,IF(AND(AA126=Matrica!$A$6,AB126=Matrica!$B$3),Matrica!$D$6,IF(AND(AA126=Matrica!$A$6,AB126=Matrica!$E$3),Matrica!$G$6,IF(AND(AA126=Matrica!$A$6,AB126=Matrica!$H$3),Matrica!$J$6,IF(AND(AA126=Matrica!$A$7,AB126=Matrica!$B$3),Matrica!$D$7,IF(AND(AA126=Matrica!$A$7,AB126=Matrica!$E$3),Matrica!$G$7,IF(AND(AA126=Matrica!$A$7,AB126=Matrica!$H$3),Matrica!$J$7,IF(AND(AA126=Matrica!$A$8,AB126=Matrica!$B$3),Matrica!$D$8,IF(AND(AA126=Matrica!$A$8,AB126=Matrica!$E$3),Matrica!$G$8,IF(AND(AA126=Matrica!$A$8,AB126=Matrica!$H$3),Matrica!$J$8,IF(AND(AA126=Matrica!$A$9,AB126=Matrica!$B$3),Matrica!$D$9,IF(AND(AA126=Matrica!$A$9,AB126=Matrica!$E$3),Matrica!$G$9,IF(AND(AA126=Matrica!$A$9,AB126=Matrica!$H$3),Matrica!$J$9,IF(AND(AA126=Matrica!$A$10,AB126=Matrica!$B$3),Matrica!$D$10,IF(AND(AA126=Matrica!$A$10,AB126=Matrica!$E$3),Matrica!$G$10,IF(AND(AA126=Matrica!$A$10,AB126=Matrica!$H$3),Matrica!$J$10,IF(AND(AA126=Matrica!$A$11,AB126=Matrica!$B$3),Matrica!$D$11,IF(AND(AA126=Matrica!$A$11,AB126=Matrica!$E$3),Matrica!$G$11,IF(AND(AA126=Matrica!$A$11,AB126=Matrica!$H$3),Matrica!$J$11,IF(AND(AA126=Matrica!$A$12,AB126=Matrica!$B$3),Matrica!$D$12,IF(AND(AA126=Matrica!$A$12,AB126=Matrica!$E$3),Matrica!$G$12,IF(AND(AA126=Matrica!$A$12,AB126=Matrica!$H$3),Matrica!$J$12,IF(AND(AA126=Matrica!$A$13,AB126=Matrica!$B$3),Matrica!$D$13,IF(AND(AA126=Matrica!$A$13,AB126=Matrica!$E$3),Matrica!$G$13,IF(AND(AA126=Matrica!$A$13,AB126=Matrica!$H$3),Matrica!$J$13,IF(AND(AA126=Matrica!$A$14,AB126=Matrica!$B$3),Matrica!$D$14,IF(AND(AA126=Matrica!$A$14,AB126=Matrica!$E$3),Matrica!$G$14,IF(AND(AA126=Matrica!$A$14,AB126=Matrica!$H$3),Matrica!$J$14,IF(AND(AA126=Matrica!$A$15,AB126=Matrica!$B$3),Matrica!$D$15,IF(AND(AA126=Matrica!$A$15,AB126=Matrica!$E$3),Matrica!$G$15,IF(AND(AA126=Matrica!$A$15,AB126=Matrica!$H$3),Matrica!$J$15,IF(AND(AA126=Matrica!$A$16,AB126=Matrica!$B$3),Matrica!$D$16,IF(AND(AA126=Matrica!$A$16,AB126=Matrica!$E$3),Matrica!$G$16,IF(AND(AA126=Matrica!$A$16,AB126=Matrica!$H$3),Matrica!$J$16,"")))))))))))))))))))))))))))))))))))))))</f>
        <v>3.96</v>
      </c>
      <c r="AA126" s="171" t="s">
        <v>9</v>
      </c>
      <c r="AB126" s="171">
        <v>3</v>
      </c>
      <c r="AC126" s="172">
        <v>3.84</v>
      </c>
      <c r="AD126" s="173" t="str">
        <f t="shared" si="46"/>
        <v>RAST</v>
      </c>
      <c r="AE126" s="173">
        <f t="shared" si="43"/>
        <v>10.344827586206893</v>
      </c>
      <c r="AF126" s="173">
        <f t="shared" si="44"/>
        <v>0.10344827586206894</v>
      </c>
      <c r="AG126" s="174">
        <v>523.23</v>
      </c>
      <c r="AH126" s="136"/>
      <c r="AI126" s="175">
        <f t="shared" si="31"/>
        <v>54885.043199999993</v>
      </c>
      <c r="AJ126" s="175">
        <f t="shared" si="32"/>
        <v>10.344815162879527</v>
      </c>
      <c r="AK126" s="176" t="s">
        <v>8</v>
      </c>
      <c r="AL126" s="176">
        <v>1</v>
      </c>
      <c r="AM126" s="176">
        <v>3.86</v>
      </c>
      <c r="AN126" s="177">
        <f t="shared" si="47"/>
        <v>55170.902799999996</v>
      </c>
      <c r="AO126" s="177">
        <f t="shared" si="45"/>
        <v>10.919527741852875</v>
      </c>
      <c r="AP126" s="175">
        <f t="shared" si="33"/>
        <v>28717501.153535996</v>
      </c>
      <c r="AQ126" s="177">
        <f t="shared" si="34"/>
        <v>28867071.472043999</v>
      </c>
      <c r="AR126" s="178">
        <f t="shared" si="35"/>
        <v>-149570.31850800291</v>
      </c>
    </row>
    <row r="127" spans="3:44" ht="80.099999999999994" customHeight="1">
      <c r="C127" s="44" t="s">
        <v>266</v>
      </c>
      <c r="D127" s="143" t="s">
        <v>82</v>
      </c>
      <c r="E127" s="167" t="s">
        <v>11</v>
      </c>
      <c r="F127" s="41" t="s">
        <v>137</v>
      </c>
      <c r="G127" s="36"/>
      <c r="H127" s="36"/>
      <c r="I127" s="36"/>
      <c r="J127" s="36">
        <v>14.88</v>
      </c>
      <c r="K127" s="36">
        <v>14.88</v>
      </c>
      <c r="L127" s="40">
        <f t="shared" si="53"/>
        <v>14.88</v>
      </c>
      <c r="M127" s="40">
        <f t="shared" si="52"/>
        <v>14.88</v>
      </c>
      <c r="N127" s="39">
        <v>2871.8</v>
      </c>
      <c r="O127" s="39">
        <f t="shared" si="48"/>
        <v>42732.384000000005</v>
      </c>
      <c r="P127" s="39">
        <f t="shared" si="49"/>
        <v>42732.384000000005</v>
      </c>
      <c r="Q127" s="39">
        <f t="shared" si="50"/>
        <v>15.167580882744426</v>
      </c>
      <c r="R127" s="39">
        <f t="shared" si="51"/>
        <v>15.167580882744426</v>
      </c>
      <c r="S127" s="39">
        <v>2.99</v>
      </c>
      <c r="T127" s="36" t="s">
        <v>10</v>
      </c>
      <c r="U127" s="36" t="s">
        <v>292</v>
      </c>
      <c r="V127" s="39">
        <v>2.99</v>
      </c>
      <c r="W127" s="36" t="s">
        <v>10</v>
      </c>
      <c r="X127" s="36" t="s">
        <v>292</v>
      </c>
      <c r="Y127" s="36">
        <f>IF(AND(AA127=Matrica!$A$4,AB127=Matrica!$B$3),Matrica!$B$4,IF(AND(AA127=Matrica!$A$4,AB127=Matrica!$E$3),Matrica!$E$4,IF(AND(AA127=Matrica!$A$4,AB127=Matrica!$H$3),Matrica!$H$4,IF(AND(AA127=Matrica!$A$5,AB127=Matrica!$B$3),Matrica!$B$5,IF(AND(AA127=Matrica!$A$5,AB127=Matrica!$E$3),Matrica!$E$5,IF(AND(AA127=Matrica!$A$5,AB127=Matrica!$H$3),Matrica!$H$5,IF(AND(AA127=Matrica!$A$6,AB127=Matrica!$B$3),Matrica!$B$6,IF(AND(AA127=Matrica!$A$6,AB127=Matrica!$E$3),Matrica!$E$6,IF(AND(AA127=Matrica!$A$6,AB127=Matrica!$H$3),Matrica!$H$6,IF(AND(AA127=Matrica!$A$7,AB127=Matrica!$B$3),Matrica!$B$7,IF(AND(AA127=Matrica!$A$7,AB127=Matrica!$E$3),Matrica!$E$7,IF(AND(AA127=Matrica!$A$7,AB127=Matrica!$H$3),Matrica!$H$7,IF(AND(AA127=Matrica!$A$8,AB127=Matrica!$B$3),Matrica!$B$8,IF(AND(AA127=Matrica!$A$8,AB127=Matrica!$E$3),Matrica!$E$8,IF(AND(AA127=Matrica!$A$8,AB127=Matrica!$H$3),Matrica!$H$8,IF(AND(AA127=Matrica!$A$9,AB127=Matrica!$B$3),Matrica!$B$9,IF(AND(AA127=Matrica!$A$9,AB127=Matrica!$E$3),Matrica!$E$9,IF(AND(AA127=Matrica!$A$9,AB127=Matrica!$H$3),Matrica!$H$9,IF(AND(AA127=Matrica!$A$10,AB127=Matrica!$B$3),Matrica!$B$10,IF(AND(AA127=Matrica!$A$10,AB127=Matrica!$E$3),Matrica!$E$10,IF(AND(AA127=Matrica!$A$10,AB127=Matrica!$H$3),Matrica!$H$10,IF(AND(AA127=Matrica!$A$11,AB127=Matrica!$B$3),Matrica!$B$11,IF(AND(AA127=Matrica!$A$11,AB127=Matrica!$E$3),Matrica!$E$11,IF(AND(AA127=Matrica!$A$11,AB127=Matrica!$H$3),Matrica!$H$11,IF(AND(AA127=Matrica!$A$12,AB127=Matrica!$B$3),Matrica!$B$12,IF(AND(AA127=Matrica!$A$12,AB127=Matrica!$E$3),Matrica!$E$12,IF(AND(AA127=Matrica!$A$12,AB127=Matrica!$H$3),Matrica!$H$12,IF(AND(AA127=Matrica!$A$13,AB127=Matrica!$B$3),Matrica!$B$13,IF(AND(AA127=Matrica!$A$13,AB127=Matrica!$E$3),Matrica!$E$13,IF(AND(AA127=Matrica!$A$13,AB127=Matrica!$H$3),Matrica!$H$13,IF(AND(AA127=Matrica!$A$14,AB127=Matrica!$B$3),Matrica!$B$14,IF(AND(AA127=Matrica!$A$14,AB127=Matrica!$E$3),Matrica!$E$14,IF(AND(AA127=Matrica!$A$14,AB127=Matrica!$H$3),Matrica!$H$14,IF(AND(AA127=Matrica!$A$15,AB127=Matrica!$B$3),Matrica!$B$15,IF(AND(AA127=Matrica!$A$15,AB127=Matrica!$E$3),Matrica!$E$15,IF(AND(AA127=Matrica!$A$15,AB127=Matrica!$H$3),Matrica!$H$15,IF(AND(AA127=Matrica!$A$16,AB127=Matrica!$B$3),Matrica!$B$16,IF(AND(AA127=Matrica!$A$16,AB127=Matrica!$E$3),Matrica!$E$16,IF(AND(AA127=Matrica!$A$16,AB127=Matrica!$H$3),Matrica!$H$16,"")))))))))))))))))))))))))))))))))))))))</f>
        <v>3.12</v>
      </c>
      <c r="Z127" s="36">
        <f>IF(AND(AA127=Matrica!$A$4,AB127=Matrica!$B$3),Matrica!$D$4,IF(AND(AA127=Matrica!$A$4,AB127=Matrica!$E$3),Matrica!$G$4,IF(AND(AA127=Matrica!$A$4,AB127=Matrica!$H$3),Matrica!$J$4,IF(AND(AA127=Matrica!$A$5,AB127=Matrica!$B$3),Matrica!$D$5,IF(AND(AA127=Matrica!$A$5,AB127=Matrica!$E$3),Matrica!$G$5,IF(AND(AA127=Matrica!$A$5,AB127=Matrica!$H$3),Matrica!$J$5,IF(AND(AA127=Matrica!$A$6,AB127=Matrica!$B$3),Matrica!$D$6,IF(AND(AA127=Matrica!$A$6,AB127=Matrica!$E$3),Matrica!$G$6,IF(AND(AA127=Matrica!$A$6,AB127=Matrica!$H$3),Matrica!$J$6,IF(AND(AA127=Matrica!$A$7,AB127=Matrica!$B$3),Matrica!$D$7,IF(AND(AA127=Matrica!$A$7,AB127=Matrica!$E$3),Matrica!$G$7,IF(AND(AA127=Matrica!$A$7,AB127=Matrica!$H$3),Matrica!$J$7,IF(AND(AA127=Matrica!$A$8,AB127=Matrica!$B$3),Matrica!$D$8,IF(AND(AA127=Matrica!$A$8,AB127=Matrica!$E$3),Matrica!$G$8,IF(AND(AA127=Matrica!$A$8,AB127=Matrica!$H$3),Matrica!$J$8,IF(AND(AA127=Matrica!$A$9,AB127=Matrica!$B$3),Matrica!$D$9,IF(AND(AA127=Matrica!$A$9,AB127=Matrica!$E$3),Matrica!$G$9,IF(AND(AA127=Matrica!$A$9,AB127=Matrica!$H$3),Matrica!$J$9,IF(AND(AA127=Matrica!$A$10,AB127=Matrica!$B$3),Matrica!$D$10,IF(AND(AA127=Matrica!$A$10,AB127=Matrica!$E$3),Matrica!$G$10,IF(AND(AA127=Matrica!$A$10,AB127=Matrica!$H$3),Matrica!$J$10,IF(AND(AA127=Matrica!$A$11,AB127=Matrica!$B$3),Matrica!$D$11,IF(AND(AA127=Matrica!$A$11,AB127=Matrica!$E$3),Matrica!$G$11,IF(AND(AA127=Matrica!$A$11,AB127=Matrica!$H$3),Matrica!$J$11,IF(AND(AA127=Matrica!$A$12,AB127=Matrica!$B$3),Matrica!$D$12,IF(AND(AA127=Matrica!$A$12,AB127=Matrica!$E$3),Matrica!$G$12,IF(AND(AA127=Matrica!$A$12,AB127=Matrica!$H$3),Matrica!$J$12,IF(AND(AA127=Matrica!$A$13,AB127=Matrica!$B$3),Matrica!$D$13,IF(AND(AA127=Matrica!$A$13,AB127=Matrica!$E$3),Matrica!$G$13,IF(AND(AA127=Matrica!$A$13,AB127=Matrica!$H$3),Matrica!$J$13,IF(AND(AA127=Matrica!$A$14,AB127=Matrica!$B$3),Matrica!$D$14,IF(AND(AA127=Matrica!$A$14,AB127=Matrica!$E$3),Matrica!$G$14,IF(AND(AA127=Matrica!$A$14,AB127=Matrica!$H$3),Matrica!$J$14,IF(AND(AA127=Matrica!$A$15,AB127=Matrica!$B$3),Matrica!$D$15,IF(AND(AA127=Matrica!$A$15,AB127=Matrica!$E$3),Matrica!$G$15,IF(AND(AA127=Matrica!$A$15,AB127=Matrica!$H$3),Matrica!$J$15,IF(AND(AA127=Matrica!$A$16,AB127=Matrica!$B$3),Matrica!$D$16,IF(AND(AA127=Matrica!$A$16,AB127=Matrica!$E$3),Matrica!$G$16,IF(AND(AA127=Matrica!$A$16,AB127=Matrica!$H$3),Matrica!$J$16,"")))))))))))))))))))))))))))))))))))))))</f>
        <v>3.33</v>
      </c>
      <c r="AA127" s="171" t="s">
        <v>10</v>
      </c>
      <c r="AB127" s="171">
        <v>2</v>
      </c>
      <c r="AC127" s="172">
        <v>3.31</v>
      </c>
      <c r="AD127" s="173" t="str">
        <f t="shared" si="46"/>
        <v>RAST</v>
      </c>
      <c r="AE127" s="173">
        <f t="shared" si="43"/>
        <v>10.70234113712374</v>
      </c>
      <c r="AF127" s="173">
        <f t="shared" si="44"/>
        <v>0.1070234113712374</v>
      </c>
      <c r="AG127" s="174">
        <v>31.22</v>
      </c>
      <c r="AH127" s="181">
        <f>AC126/((P126-P127)/P127+1)</f>
        <v>3.2990300230946885</v>
      </c>
      <c r="AI127" s="175">
        <f t="shared" si="31"/>
        <v>47309.763800000001</v>
      </c>
      <c r="AJ127" s="175">
        <f t="shared" si="32"/>
        <v>10.711735156175695</v>
      </c>
      <c r="AK127" s="176" t="s">
        <v>10</v>
      </c>
      <c r="AL127" s="176">
        <v>2</v>
      </c>
      <c r="AM127" s="176">
        <v>3.31</v>
      </c>
      <c r="AN127" s="177">
        <f t="shared" si="47"/>
        <v>47309.763800000001</v>
      </c>
      <c r="AO127" s="177">
        <f t="shared" ref="AO127:AO128" si="54">+(AN127/P127-1)*100</f>
        <v>10.711735156175695</v>
      </c>
      <c r="AP127" s="175">
        <f t="shared" si="33"/>
        <v>1477010.825836</v>
      </c>
      <c r="AQ127" s="177">
        <f t="shared" si="34"/>
        <v>1477010.825836</v>
      </c>
      <c r="AR127" s="178">
        <f t="shared" si="35"/>
        <v>0</v>
      </c>
    </row>
    <row r="128" spans="3:44" ht="80.099999999999994" customHeight="1">
      <c r="C128" s="44" t="s">
        <v>267</v>
      </c>
      <c r="D128" s="143" t="s">
        <v>82</v>
      </c>
      <c r="E128" s="167" t="s">
        <v>13</v>
      </c>
      <c r="F128" s="41" t="s">
        <v>137</v>
      </c>
      <c r="G128" s="36"/>
      <c r="H128" s="36"/>
      <c r="I128" s="36"/>
      <c r="J128" s="36">
        <v>13.42</v>
      </c>
      <c r="K128" s="36">
        <v>13.42</v>
      </c>
      <c r="L128" s="40">
        <f t="shared" si="53"/>
        <v>13.42</v>
      </c>
      <c r="M128" s="40">
        <f t="shared" si="52"/>
        <v>13.42</v>
      </c>
      <c r="N128" s="39">
        <v>2871.8</v>
      </c>
      <c r="O128" s="39">
        <f t="shared" si="48"/>
        <v>38539.556000000004</v>
      </c>
      <c r="P128" s="39">
        <f t="shared" si="49"/>
        <v>38539.556000000004</v>
      </c>
      <c r="Q128" s="39">
        <f t="shared" si="50"/>
        <v>13.679363941292351</v>
      </c>
      <c r="R128" s="39">
        <f t="shared" si="51"/>
        <v>13.679363941292351</v>
      </c>
      <c r="S128" s="39">
        <v>2.7</v>
      </c>
      <c r="T128" s="36" t="s">
        <v>11</v>
      </c>
      <c r="U128" s="36" t="s">
        <v>291</v>
      </c>
      <c r="V128" s="39">
        <v>2.7</v>
      </c>
      <c r="W128" s="36" t="s">
        <v>11</v>
      </c>
      <c r="X128" s="36" t="s">
        <v>291</v>
      </c>
      <c r="Y128" s="36">
        <f>IF(AND(AA128=Matrica!$A$4,AB128=Matrica!$B$3),Matrica!$B$4,IF(AND(AA128=Matrica!$A$4,AB128=Matrica!$E$3),Matrica!$E$4,IF(AND(AA128=Matrica!$A$4,AB128=Matrica!$H$3),Matrica!$H$4,IF(AND(AA128=Matrica!$A$5,AB128=Matrica!$B$3),Matrica!$B$5,IF(AND(AA128=Matrica!$A$5,AB128=Matrica!$E$3),Matrica!$E$5,IF(AND(AA128=Matrica!$A$5,AB128=Matrica!$H$3),Matrica!$H$5,IF(AND(AA128=Matrica!$A$6,AB128=Matrica!$B$3),Matrica!$B$6,IF(AND(AA128=Matrica!$A$6,AB128=Matrica!$E$3),Matrica!$E$6,IF(AND(AA128=Matrica!$A$6,AB128=Matrica!$H$3),Matrica!$H$6,IF(AND(AA128=Matrica!$A$7,AB128=Matrica!$B$3),Matrica!$B$7,IF(AND(AA128=Matrica!$A$7,AB128=Matrica!$E$3),Matrica!$E$7,IF(AND(AA128=Matrica!$A$7,AB128=Matrica!$H$3),Matrica!$H$7,IF(AND(AA128=Matrica!$A$8,AB128=Matrica!$B$3),Matrica!$B$8,IF(AND(AA128=Matrica!$A$8,AB128=Matrica!$E$3),Matrica!$E$8,IF(AND(AA128=Matrica!$A$8,AB128=Matrica!$H$3),Matrica!$H$8,IF(AND(AA128=Matrica!$A$9,AB128=Matrica!$B$3),Matrica!$B$9,IF(AND(AA128=Matrica!$A$9,AB128=Matrica!$E$3),Matrica!$E$9,IF(AND(AA128=Matrica!$A$9,AB128=Matrica!$H$3),Matrica!$H$9,IF(AND(AA128=Matrica!$A$10,AB128=Matrica!$B$3),Matrica!$B$10,IF(AND(AA128=Matrica!$A$10,AB128=Matrica!$E$3),Matrica!$E$10,IF(AND(AA128=Matrica!$A$10,AB128=Matrica!$H$3),Matrica!$H$10,IF(AND(AA128=Matrica!$A$11,AB128=Matrica!$B$3),Matrica!$B$11,IF(AND(AA128=Matrica!$A$11,AB128=Matrica!$E$3),Matrica!$E$11,IF(AND(AA128=Matrica!$A$11,AB128=Matrica!$H$3),Matrica!$H$11,IF(AND(AA128=Matrica!$A$12,AB128=Matrica!$B$3),Matrica!$B$12,IF(AND(AA128=Matrica!$A$12,AB128=Matrica!$E$3),Matrica!$E$12,IF(AND(AA128=Matrica!$A$12,AB128=Matrica!$H$3),Matrica!$H$12,IF(AND(AA128=Matrica!$A$13,AB128=Matrica!$B$3),Matrica!$B$13,IF(AND(AA128=Matrica!$A$13,AB128=Matrica!$E$3),Matrica!$E$13,IF(AND(AA128=Matrica!$A$13,AB128=Matrica!$H$3),Matrica!$H$13,IF(AND(AA128=Matrica!$A$14,AB128=Matrica!$B$3),Matrica!$B$14,IF(AND(AA128=Matrica!$A$14,AB128=Matrica!$E$3),Matrica!$E$14,IF(AND(AA128=Matrica!$A$14,AB128=Matrica!$H$3),Matrica!$H$14,IF(AND(AA128=Matrica!$A$15,AB128=Matrica!$B$3),Matrica!$B$15,IF(AND(AA128=Matrica!$A$15,AB128=Matrica!$E$3),Matrica!$E$15,IF(AND(AA128=Matrica!$A$15,AB128=Matrica!$H$3),Matrica!$H$15,IF(AND(AA128=Matrica!$A$16,AB128=Matrica!$B$3),Matrica!$B$16,IF(AND(AA128=Matrica!$A$16,AB128=Matrica!$E$3),Matrica!$E$16,IF(AND(AA128=Matrica!$A$16,AB128=Matrica!$H$3),Matrica!$H$16,"")))))))))))))))))))))))))))))))))))))))</f>
        <v>2.76</v>
      </c>
      <c r="Z128" s="36">
        <f>IF(AND(AA128=Matrica!$A$4,AB128=Matrica!$B$3),Matrica!$D$4,IF(AND(AA128=Matrica!$A$4,AB128=Matrica!$E$3),Matrica!$G$4,IF(AND(AA128=Matrica!$A$4,AB128=Matrica!$H$3),Matrica!$J$4,IF(AND(AA128=Matrica!$A$5,AB128=Matrica!$B$3),Matrica!$D$5,IF(AND(AA128=Matrica!$A$5,AB128=Matrica!$E$3),Matrica!$G$5,IF(AND(AA128=Matrica!$A$5,AB128=Matrica!$H$3),Matrica!$J$5,IF(AND(AA128=Matrica!$A$6,AB128=Matrica!$B$3),Matrica!$D$6,IF(AND(AA128=Matrica!$A$6,AB128=Matrica!$E$3),Matrica!$G$6,IF(AND(AA128=Matrica!$A$6,AB128=Matrica!$H$3),Matrica!$J$6,IF(AND(AA128=Matrica!$A$7,AB128=Matrica!$B$3),Matrica!$D$7,IF(AND(AA128=Matrica!$A$7,AB128=Matrica!$E$3),Matrica!$G$7,IF(AND(AA128=Matrica!$A$7,AB128=Matrica!$H$3),Matrica!$J$7,IF(AND(AA128=Matrica!$A$8,AB128=Matrica!$B$3),Matrica!$D$8,IF(AND(AA128=Matrica!$A$8,AB128=Matrica!$E$3),Matrica!$G$8,IF(AND(AA128=Matrica!$A$8,AB128=Matrica!$H$3),Matrica!$J$8,IF(AND(AA128=Matrica!$A$9,AB128=Matrica!$B$3),Matrica!$D$9,IF(AND(AA128=Matrica!$A$9,AB128=Matrica!$E$3),Matrica!$G$9,IF(AND(AA128=Matrica!$A$9,AB128=Matrica!$H$3),Matrica!$J$9,IF(AND(AA128=Matrica!$A$10,AB128=Matrica!$B$3),Matrica!$D$10,IF(AND(AA128=Matrica!$A$10,AB128=Matrica!$E$3),Matrica!$G$10,IF(AND(AA128=Matrica!$A$10,AB128=Matrica!$H$3),Matrica!$J$10,IF(AND(AA128=Matrica!$A$11,AB128=Matrica!$B$3),Matrica!$D$11,IF(AND(AA128=Matrica!$A$11,AB128=Matrica!$E$3),Matrica!$G$11,IF(AND(AA128=Matrica!$A$11,AB128=Matrica!$H$3),Matrica!$J$11,IF(AND(AA128=Matrica!$A$12,AB128=Matrica!$B$3),Matrica!$D$12,IF(AND(AA128=Matrica!$A$12,AB128=Matrica!$E$3),Matrica!$G$12,IF(AND(AA128=Matrica!$A$12,AB128=Matrica!$H$3),Matrica!$J$12,IF(AND(AA128=Matrica!$A$13,AB128=Matrica!$B$3),Matrica!$D$13,IF(AND(AA128=Matrica!$A$13,AB128=Matrica!$E$3),Matrica!$G$13,IF(AND(AA128=Matrica!$A$13,AB128=Matrica!$H$3),Matrica!$J$13,IF(AND(AA128=Matrica!$A$14,AB128=Matrica!$B$3),Matrica!$D$14,IF(AND(AA128=Matrica!$A$14,AB128=Matrica!$E$3),Matrica!$G$14,IF(AND(AA128=Matrica!$A$14,AB128=Matrica!$H$3),Matrica!$J$14,IF(AND(AA128=Matrica!$A$15,AB128=Matrica!$B$3),Matrica!$D$15,IF(AND(AA128=Matrica!$A$15,AB128=Matrica!$E$3),Matrica!$G$15,IF(AND(AA128=Matrica!$A$15,AB128=Matrica!$H$3),Matrica!$J$15,IF(AND(AA128=Matrica!$A$16,AB128=Matrica!$B$3),Matrica!$D$16,IF(AND(AA128=Matrica!$A$16,AB128=Matrica!$E$3),Matrica!$G$16,IF(AND(AA128=Matrica!$A$16,AB128=Matrica!$H$3),Matrica!$J$16,"")))))))))))))))))))))))))))))))))))))))</f>
        <v>2.84</v>
      </c>
      <c r="AA128" s="171" t="s">
        <v>11</v>
      </c>
      <c r="AB128" s="171">
        <v>3</v>
      </c>
      <c r="AC128" s="172">
        <v>2.76</v>
      </c>
      <c r="AD128" s="173" t="str">
        <f t="shared" si="46"/>
        <v>RAST</v>
      </c>
      <c r="AE128" s="173">
        <f t="shared" ref="AE128:AE159" si="55">IFERROR((AC128-S128)/S128*100,"")</f>
        <v>2.2222222222222077</v>
      </c>
      <c r="AF128" s="173">
        <f t="shared" si="44"/>
        <v>2.2222222222222077E-2</v>
      </c>
      <c r="AG128" s="174">
        <v>20.7</v>
      </c>
      <c r="AH128" s="181">
        <f>AC127/((P127-P128)/P128+1)</f>
        <v>2.985228494623656</v>
      </c>
      <c r="AI128" s="175">
        <f t="shared" si="31"/>
        <v>39448.624799999998</v>
      </c>
      <c r="AJ128" s="175">
        <f t="shared" si="32"/>
        <v>2.3587941698134607</v>
      </c>
      <c r="AK128" s="176" t="s">
        <v>10</v>
      </c>
      <c r="AL128" s="176">
        <v>2</v>
      </c>
      <c r="AM128" s="176">
        <v>3.28</v>
      </c>
      <c r="AN128" s="177">
        <f t="shared" si="47"/>
        <v>46880.974399999999</v>
      </c>
      <c r="AO128" s="177">
        <f t="shared" si="54"/>
        <v>21.643784375720344</v>
      </c>
      <c r="AP128" s="175">
        <f t="shared" si="33"/>
        <v>816586.53335999988</v>
      </c>
      <c r="AQ128" s="177">
        <f t="shared" si="34"/>
        <v>970436.17007999995</v>
      </c>
      <c r="AR128" s="178">
        <f t="shared" si="35"/>
        <v>-153849.63672000007</v>
      </c>
    </row>
    <row r="129" spans="3:44" ht="80.099999999999994" customHeight="1">
      <c r="C129" s="44" t="s">
        <v>268</v>
      </c>
      <c r="D129" s="143" t="s">
        <v>83</v>
      </c>
      <c r="E129" s="167" t="s">
        <v>10</v>
      </c>
      <c r="F129" s="41" t="s">
        <v>137</v>
      </c>
      <c r="G129" s="36">
        <v>0.04</v>
      </c>
      <c r="H129" s="36"/>
      <c r="I129" s="36"/>
      <c r="J129" s="36">
        <v>13.42</v>
      </c>
      <c r="K129" s="36">
        <v>17.32</v>
      </c>
      <c r="L129" s="40">
        <f t="shared" si="53"/>
        <v>13.956799999999999</v>
      </c>
      <c r="M129" s="40">
        <f t="shared" si="52"/>
        <v>18.012799999999999</v>
      </c>
      <c r="N129" s="39">
        <v>2871.8</v>
      </c>
      <c r="O129" s="39">
        <f t="shared" si="48"/>
        <v>40081.13824</v>
      </c>
      <c r="P129" s="39">
        <f t="shared" si="49"/>
        <v>51729.159039999999</v>
      </c>
      <c r="Q129" s="39">
        <f t="shared" si="50"/>
        <v>14.226538498944043</v>
      </c>
      <c r="R129" s="39">
        <f t="shared" si="51"/>
        <v>18.360927481498571</v>
      </c>
      <c r="S129" s="39">
        <v>2.8</v>
      </c>
      <c r="T129" s="36" t="s">
        <v>11</v>
      </c>
      <c r="U129" s="36" t="s">
        <v>293</v>
      </c>
      <c r="V129" s="39">
        <v>3.62</v>
      </c>
      <c r="W129" s="36" t="s">
        <v>9</v>
      </c>
      <c r="X129" s="36" t="s">
        <v>291</v>
      </c>
      <c r="Y129" s="36">
        <f>IF(AND(AA129=Matrica!$A$4,AB129=Matrica!$B$3),Matrica!$B$4,IF(AND(AA129=Matrica!$A$4,AB129=Matrica!$E$3),Matrica!$E$4,IF(AND(AA129=Matrica!$A$4,AB129=Matrica!$H$3),Matrica!$H$4,IF(AND(AA129=Matrica!$A$5,AB129=Matrica!$B$3),Matrica!$B$5,IF(AND(AA129=Matrica!$A$5,AB129=Matrica!$E$3),Matrica!$E$5,IF(AND(AA129=Matrica!$A$5,AB129=Matrica!$H$3),Matrica!$H$5,IF(AND(AA129=Matrica!$A$6,AB129=Matrica!$B$3),Matrica!$B$6,IF(AND(AA129=Matrica!$A$6,AB129=Matrica!$E$3),Matrica!$E$6,IF(AND(AA129=Matrica!$A$6,AB129=Matrica!$H$3),Matrica!$H$6,IF(AND(AA129=Matrica!$A$7,AB129=Matrica!$B$3),Matrica!$B$7,IF(AND(AA129=Matrica!$A$7,AB129=Matrica!$E$3),Matrica!$E$7,IF(AND(AA129=Matrica!$A$7,AB129=Matrica!$H$3),Matrica!$H$7,IF(AND(AA129=Matrica!$A$8,AB129=Matrica!$B$3),Matrica!$B$8,IF(AND(AA129=Matrica!$A$8,AB129=Matrica!$E$3),Matrica!$E$8,IF(AND(AA129=Matrica!$A$8,AB129=Matrica!$H$3),Matrica!$H$8,IF(AND(AA129=Matrica!$A$9,AB129=Matrica!$B$3),Matrica!$B$9,IF(AND(AA129=Matrica!$A$9,AB129=Matrica!$E$3),Matrica!$E$9,IF(AND(AA129=Matrica!$A$9,AB129=Matrica!$H$3),Matrica!$H$9,IF(AND(AA129=Matrica!$A$10,AB129=Matrica!$B$3),Matrica!$B$10,IF(AND(AA129=Matrica!$A$10,AB129=Matrica!$E$3),Matrica!$E$10,IF(AND(AA129=Matrica!$A$10,AB129=Matrica!$H$3),Matrica!$H$10,IF(AND(AA129=Matrica!$A$11,AB129=Matrica!$B$3),Matrica!$B$11,IF(AND(AA129=Matrica!$A$11,AB129=Matrica!$E$3),Matrica!$E$11,IF(AND(AA129=Matrica!$A$11,AB129=Matrica!$H$3),Matrica!$H$11,IF(AND(AA129=Matrica!$A$12,AB129=Matrica!$B$3),Matrica!$B$12,IF(AND(AA129=Matrica!$A$12,AB129=Matrica!$E$3),Matrica!$E$12,IF(AND(AA129=Matrica!$A$12,AB129=Matrica!$H$3),Matrica!$H$12,IF(AND(AA129=Matrica!$A$13,AB129=Matrica!$B$3),Matrica!$B$13,IF(AND(AA129=Matrica!$A$13,AB129=Matrica!$E$3),Matrica!$E$13,IF(AND(AA129=Matrica!$A$13,AB129=Matrica!$H$3),Matrica!$H$13,IF(AND(AA129=Matrica!$A$14,AB129=Matrica!$B$3),Matrica!$B$14,IF(AND(AA129=Matrica!$A$14,AB129=Matrica!$E$3),Matrica!$E$14,IF(AND(AA129=Matrica!$A$14,AB129=Matrica!$H$3),Matrica!$H$14,IF(AND(AA129=Matrica!$A$15,AB129=Matrica!$B$3),Matrica!$B$15,IF(AND(AA129=Matrica!$A$15,AB129=Matrica!$E$3),Matrica!$E$15,IF(AND(AA129=Matrica!$A$15,AB129=Matrica!$H$3),Matrica!$H$15,IF(AND(AA129=Matrica!$A$16,AB129=Matrica!$B$3),Matrica!$B$16,IF(AND(AA129=Matrica!$A$16,AB129=Matrica!$E$3),Matrica!$E$16,IF(AND(AA129=Matrica!$A$16,AB129=Matrica!$H$3),Matrica!$H$16,"")))))))))))))))))))))))))))))))))))))))</f>
        <v>3.86</v>
      </c>
      <c r="Z129" s="36">
        <f>IF(AND(AA129=Matrica!$A$4,AB129=Matrica!$B$3),Matrica!$D$4,IF(AND(AA129=Matrica!$A$4,AB129=Matrica!$E$3),Matrica!$G$4,IF(AND(AA129=Matrica!$A$4,AB129=Matrica!$H$3),Matrica!$J$4,IF(AND(AA129=Matrica!$A$5,AB129=Matrica!$B$3),Matrica!$D$5,IF(AND(AA129=Matrica!$A$5,AB129=Matrica!$E$3),Matrica!$G$5,IF(AND(AA129=Matrica!$A$5,AB129=Matrica!$H$3),Matrica!$J$5,IF(AND(AA129=Matrica!$A$6,AB129=Matrica!$B$3),Matrica!$D$6,IF(AND(AA129=Matrica!$A$6,AB129=Matrica!$E$3),Matrica!$G$6,IF(AND(AA129=Matrica!$A$6,AB129=Matrica!$H$3),Matrica!$J$6,IF(AND(AA129=Matrica!$A$7,AB129=Matrica!$B$3),Matrica!$D$7,IF(AND(AA129=Matrica!$A$7,AB129=Matrica!$E$3),Matrica!$G$7,IF(AND(AA129=Matrica!$A$7,AB129=Matrica!$H$3),Matrica!$J$7,IF(AND(AA129=Matrica!$A$8,AB129=Matrica!$B$3),Matrica!$D$8,IF(AND(AA129=Matrica!$A$8,AB129=Matrica!$E$3),Matrica!$G$8,IF(AND(AA129=Matrica!$A$8,AB129=Matrica!$H$3),Matrica!$J$8,IF(AND(AA129=Matrica!$A$9,AB129=Matrica!$B$3),Matrica!$D$9,IF(AND(AA129=Matrica!$A$9,AB129=Matrica!$E$3),Matrica!$G$9,IF(AND(AA129=Matrica!$A$9,AB129=Matrica!$H$3),Matrica!$J$9,IF(AND(AA129=Matrica!$A$10,AB129=Matrica!$B$3),Matrica!$D$10,IF(AND(AA129=Matrica!$A$10,AB129=Matrica!$E$3),Matrica!$G$10,IF(AND(AA129=Matrica!$A$10,AB129=Matrica!$H$3),Matrica!$J$10,IF(AND(AA129=Matrica!$A$11,AB129=Matrica!$B$3),Matrica!$D$11,IF(AND(AA129=Matrica!$A$11,AB129=Matrica!$E$3),Matrica!$G$11,IF(AND(AA129=Matrica!$A$11,AB129=Matrica!$H$3),Matrica!$J$11,IF(AND(AA129=Matrica!$A$12,AB129=Matrica!$B$3),Matrica!$D$12,IF(AND(AA129=Matrica!$A$12,AB129=Matrica!$E$3),Matrica!$G$12,IF(AND(AA129=Matrica!$A$12,AB129=Matrica!$H$3),Matrica!$J$12,IF(AND(AA129=Matrica!$A$13,AB129=Matrica!$B$3),Matrica!$D$13,IF(AND(AA129=Matrica!$A$13,AB129=Matrica!$E$3),Matrica!$G$13,IF(AND(AA129=Matrica!$A$13,AB129=Matrica!$H$3),Matrica!$J$13,IF(AND(AA129=Matrica!$A$14,AB129=Matrica!$B$3),Matrica!$D$14,IF(AND(AA129=Matrica!$A$14,AB129=Matrica!$E$3),Matrica!$G$14,IF(AND(AA129=Matrica!$A$14,AB129=Matrica!$H$3),Matrica!$J$14,IF(AND(AA129=Matrica!$A$15,AB129=Matrica!$B$3),Matrica!$D$15,IF(AND(AA129=Matrica!$A$15,AB129=Matrica!$E$3),Matrica!$G$15,IF(AND(AA129=Matrica!$A$15,AB129=Matrica!$H$3),Matrica!$J$15,IF(AND(AA129=Matrica!$A$16,AB129=Matrica!$B$3),Matrica!$D$16,IF(AND(AA129=Matrica!$A$16,AB129=Matrica!$E$3),Matrica!$G$16,IF(AND(AA129=Matrica!$A$16,AB129=Matrica!$H$3),Matrica!$J$16,"")))))))))))))))))))))))))))))))))))))))</f>
        <v>4.12</v>
      </c>
      <c r="AA129" s="171" t="s">
        <v>8</v>
      </c>
      <c r="AB129" s="171">
        <v>1</v>
      </c>
      <c r="AC129" s="172">
        <v>3.99</v>
      </c>
      <c r="AD129" s="173" t="str">
        <f t="shared" si="46"/>
        <v>RAST</v>
      </c>
      <c r="AE129" s="173">
        <f t="shared" si="55"/>
        <v>42.500000000000014</v>
      </c>
      <c r="AF129" s="173">
        <f t="shared" ref="AF129:AF160" si="56">IFERROR((AC129-V129)/V129,"")</f>
        <v>0.10220994475138125</v>
      </c>
      <c r="AG129" s="174">
        <v>1972.53</v>
      </c>
      <c r="AH129" s="136"/>
      <c r="AI129" s="175">
        <f t="shared" si="31"/>
        <v>57028.9902</v>
      </c>
      <c r="AJ129" s="175">
        <f t="shared" si="32"/>
        <v>10.24534567805726</v>
      </c>
      <c r="AK129" s="176" t="s">
        <v>8</v>
      </c>
      <c r="AL129" s="176">
        <v>2</v>
      </c>
      <c r="AM129" s="176">
        <v>4.13</v>
      </c>
      <c r="AN129" s="177">
        <f>+AM129*14292.98</f>
        <v>59030.007399999995</v>
      </c>
      <c r="AO129" s="177">
        <f>+(AN129/P129-1)*100</f>
        <v>14.113603421146959</v>
      </c>
      <c r="AP129" s="175">
        <f t="shared" si="33"/>
        <v>112491394.039206</v>
      </c>
      <c r="AQ129" s="177">
        <f t="shared" si="34"/>
        <v>116438460.49672198</v>
      </c>
      <c r="AR129" s="178">
        <f t="shared" si="35"/>
        <v>-3947066.4575159848</v>
      </c>
    </row>
    <row r="130" spans="3:44" ht="80.099999999999994" customHeight="1">
      <c r="C130" s="44" t="s">
        <v>269</v>
      </c>
      <c r="D130" s="143" t="s">
        <v>83</v>
      </c>
      <c r="E130" s="167" t="s">
        <v>11</v>
      </c>
      <c r="F130" s="41" t="s">
        <v>137</v>
      </c>
      <c r="G130" s="36">
        <v>0.04</v>
      </c>
      <c r="H130" s="36"/>
      <c r="I130" s="36"/>
      <c r="J130" s="36">
        <v>14.88</v>
      </c>
      <c r="K130" s="36">
        <v>14.88</v>
      </c>
      <c r="L130" s="40">
        <f t="shared" si="53"/>
        <v>15.475200000000001</v>
      </c>
      <c r="M130" s="40">
        <f t="shared" si="52"/>
        <v>15.475200000000001</v>
      </c>
      <c r="N130" s="39">
        <v>2871.8</v>
      </c>
      <c r="O130" s="39">
        <f t="shared" si="48"/>
        <v>44441.679360000009</v>
      </c>
      <c r="P130" s="39">
        <f t="shared" si="49"/>
        <v>44441.679360000009</v>
      </c>
      <c r="Q130" s="39">
        <f t="shared" si="50"/>
        <v>15.774284118054204</v>
      </c>
      <c r="R130" s="39">
        <f t="shared" si="51"/>
        <v>15.774284118054204</v>
      </c>
      <c r="S130" s="39">
        <v>3.11</v>
      </c>
      <c r="T130" s="36" t="s">
        <v>10</v>
      </c>
      <c r="U130" s="36" t="s">
        <v>292</v>
      </c>
      <c r="V130" s="39">
        <v>3.11</v>
      </c>
      <c r="W130" s="36" t="s">
        <v>10</v>
      </c>
      <c r="X130" s="36" t="s">
        <v>292</v>
      </c>
      <c r="Y130" s="36">
        <f>IF(AND(AA130=Matrica!$A$4,AB130=Matrica!$B$3),Matrica!$B$4,IF(AND(AA130=Matrica!$A$4,AB130=Matrica!$E$3),Matrica!$E$4,IF(AND(AA130=Matrica!$A$4,AB130=Matrica!$H$3),Matrica!$H$4,IF(AND(AA130=Matrica!$A$5,AB130=Matrica!$B$3),Matrica!$B$5,IF(AND(AA130=Matrica!$A$5,AB130=Matrica!$E$3),Matrica!$E$5,IF(AND(AA130=Matrica!$A$5,AB130=Matrica!$H$3),Matrica!$H$5,IF(AND(AA130=Matrica!$A$6,AB130=Matrica!$B$3),Matrica!$B$6,IF(AND(AA130=Matrica!$A$6,AB130=Matrica!$E$3),Matrica!$E$6,IF(AND(AA130=Matrica!$A$6,AB130=Matrica!$H$3),Matrica!$H$6,IF(AND(AA130=Matrica!$A$7,AB130=Matrica!$B$3),Matrica!$B$7,IF(AND(AA130=Matrica!$A$7,AB130=Matrica!$E$3),Matrica!$E$7,IF(AND(AA130=Matrica!$A$7,AB130=Matrica!$H$3),Matrica!$H$7,IF(AND(AA130=Matrica!$A$8,AB130=Matrica!$B$3),Matrica!$B$8,IF(AND(AA130=Matrica!$A$8,AB130=Matrica!$E$3),Matrica!$E$8,IF(AND(AA130=Matrica!$A$8,AB130=Matrica!$H$3),Matrica!$H$8,IF(AND(AA130=Matrica!$A$9,AB130=Matrica!$B$3),Matrica!$B$9,IF(AND(AA130=Matrica!$A$9,AB130=Matrica!$E$3),Matrica!$E$9,IF(AND(AA130=Matrica!$A$9,AB130=Matrica!$H$3),Matrica!$H$9,IF(AND(AA130=Matrica!$A$10,AB130=Matrica!$B$3),Matrica!$B$10,IF(AND(AA130=Matrica!$A$10,AB130=Matrica!$E$3),Matrica!$E$10,IF(AND(AA130=Matrica!$A$10,AB130=Matrica!$H$3),Matrica!$H$10,IF(AND(AA130=Matrica!$A$11,AB130=Matrica!$B$3),Matrica!$B$11,IF(AND(AA130=Matrica!$A$11,AB130=Matrica!$E$3),Matrica!$E$11,IF(AND(AA130=Matrica!$A$11,AB130=Matrica!$H$3),Matrica!$H$11,IF(AND(AA130=Matrica!$A$12,AB130=Matrica!$B$3),Matrica!$B$12,IF(AND(AA130=Matrica!$A$12,AB130=Matrica!$E$3),Matrica!$E$12,IF(AND(AA130=Matrica!$A$12,AB130=Matrica!$H$3),Matrica!$H$12,IF(AND(AA130=Matrica!$A$13,AB130=Matrica!$B$3),Matrica!$B$13,IF(AND(AA130=Matrica!$A$13,AB130=Matrica!$E$3),Matrica!$E$13,IF(AND(AA130=Matrica!$A$13,AB130=Matrica!$H$3),Matrica!$H$13,IF(AND(AA130=Matrica!$A$14,AB130=Matrica!$B$3),Matrica!$B$14,IF(AND(AA130=Matrica!$A$14,AB130=Matrica!$E$3),Matrica!$E$14,IF(AND(AA130=Matrica!$A$14,AB130=Matrica!$H$3),Matrica!$H$14,IF(AND(AA130=Matrica!$A$15,AB130=Matrica!$B$3),Matrica!$B$15,IF(AND(AA130=Matrica!$A$15,AB130=Matrica!$E$3),Matrica!$E$15,IF(AND(AA130=Matrica!$A$15,AB130=Matrica!$H$3),Matrica!$H$15,IF(AND(AA130=Matrica!$A$16,AB130=Matrica!$B$3),Matrica!$B$16,IF(AND(AA130=Matrica!$A$16,AB130=Matrica!$E$3),Matrica!$E$16,IF(AND(AA130=Matrica!$A$16,AB130=Matrica!$H$3),Matrica!$H$16,"")))))))))))))))))))))))))))))))))))))))</f>
        <v>3.34</v>
      </c>
      <c r="Z130" s="36">
        <f>IF(AND(AA130=Matrica!$A$4,AB130=Matrica!$B$3),Matrica!$D$4,IF(AND(AA130=Matrica!$A$4,AB130=Matrica!$E$3),Matrica!$G$4,IF(AND(AA130=Matrica!$A$4,AB130=Matrica!$H$3),Matrica!$J$4,IF(AND(AA130=Matrica!$A$5,AB130=Matrica!$B$3),Matrica!$D$5,IF(AND(AA130=Matrica!$A$5,AB130=Matrica!$E$3),Matrica!$G$5,IF(AND(AA130=Matrica!$A$5,AB130=Matrica!$H$3),Matrica!$J$5,IF(AND(AA130=Matrica!$A$6,AB130=Matrica!$B$3),Matrica!$D$6,IF(AND(AA130=Matrica!$A$6,AB130=Matrica!$E$3),Matrica!$G$6,IF(AND(AA130=Matrica!$A$6,AB130=Matrica!$H$3),Matrica!$J$6,IF(AND(AA130=Matrica!$A$7,AB130=Matrica!$B$3),Matrica!$D$7,IF(AND(AA130=Matrica!$A$7,AB130=Matrica!$E$3),Matrica!$G$7,IF(AND(AA130=Matrica!$A$7,AB130=Matrica!$H$3),Matrica!$J$7,IF(AND(AA130=Matrica!$A$8,AB130=Matrica!$B$3),Matrica!$D$8,IF(AND(AA130=Matrica!$A$8,AB130=Matrica!$E$3),Matrica!$G$8,IF(AND(AA130=Matrica!$A$8,AB130=Matrica!$H$3),Matrica!$J$8,IF(AND(AA130=Matrica!$A$9,AB130=Matrica!$B$3),Matrica!$D$9,IF(AND(AA130=Matrica!$A$9,AB130=Matrica!$E$3),Matrica!$G$9,IF(AND(AA130=Matrica!$A$9,AB130=Matrica!$H$3),Matrica!$J$9,IF(AND(AA130=Matrica!$A$10,AB130=Matrica!$B$3),Matrica!$D$10,IF(AND(AA130=Matrica!$A$10,AB130=Matrica!$E$3),Matrica!$G$10,IF(AND(AA130=Matrica!$A$10,AB130=Matrica!$H$3),Matrica!$J$10,IF(AND(AA130=Matrica!$A$11,AB130=Matrica!$B$3),Matrica!$D$11,IF(AND(AA130=Matrica!$A$11,AB130=Matrica!$E$3),Matrica!$G$11,IF(AND(AA130=Matrica!$A$11,AB130=Matrica!$H$3),Matrica!$J$11,IF(AND(AA130=Matrica!$A$12,AB130=Matrica!$B$3),Matrica!$D$12,IF(AND(AA130=Matrica!$A$12,AB130=Matrica!$E$3),Matrica!$G$12,IF(AND(AA130=Matrica!$A$12,AB130=Matrica!$H$3),Matrica!$J$12,IF(AND(AA130=Matrica!$A$13,AB130=Matrica!$B$3),Matrica!$D$13,IF(AND(AA130=Matrica!$A$13,AB130=Matrica!$E$3),Matrica!$G$13,IF(AND(AA130=Matrica!$A$13,AB130=Matrica!$H$3),Matrica!$J$13,IF(AND(AA130=Matrica!$A$14,AB130=Matrica!$B$3),Matrica!$D$14,IF(AND(AA130=Matrica!$A$14,AB130=Matrica!$E$3),Matrica!$G$14,IF(AND(AA130=Matrica!$A$14,AB130=Matrica!$H$3),Matrica!$J$14,IF(AND(AA130=Matrica!$A$15,AB130=Matrica!$B$3),Matrica!$D$15,IF(AND(AA130=Matrica!$A$15,AB130=Matrica!$E$3),Matrica!$G$15,IF(AND(AA130=Matrica!$A$15,AB130=Matrica!$H$3),Matrica!$J$15,IF(AND(AA130=Matrica!$A$16,AB130=Matrica!$B$3),Matrica!$D$16,IF(AND(AA130=Matrica!$A$16,AB130=Matrica!$E$3),Matrica!$G$16,IF(AND(AA130=Matrica!$A$16,AB130=Matrica!$H$3),Matrica!$J$16,"")))))))))))))))))))))))))))))))))))))))</f>
        <v>3.45</v>
      </c>
      <c r="AA130" s="171" t="s">
        <v>10</v>
      </c>
      <c r="AB130" s="171">
        <v>3</v>
      </c>
      <c r="AC130" s="172">
        <v>3.43</v>
      </c>
      <c r="AD130" s="173" t="str">
        <f t="shared" si="46"/>
        <v>RAST</v>
      </c>
      <c r="AE130" s="173">
        <f t="shared" si="55"/>
        <v>10.289389067524125</v>
      </c>
      <c r="AF130" s="173">
        <f t="shared" si="56"/>
        <v>0.10289389067524125</v>
      </c>
      <c r="AG130" s="174">
        <v>150.87</v>
      </c>
      <c r="AH130" s="181">
        <f>AC129/((P129-P130)/P130+1)</f>
        <v>3.4278983833718257</v>
      </c>
      <c r="AI130" s="175">
        <f t="shared" si="31"/>
        <v>49024.921399999999</v>
      </c>
      <c r="AJ130" s="175">
        <f t="shared" si="32"/>
        <v>10.31293620313809</v>
      </c>
      <c r="AK130" s="176" t="s">
        <v>9</v>
      </c>
      <c r="AL130" s="176">
        <v>1</v>
      </c>
      <c r="AM130" s="176">
        <v>3.54</v>
      </c>
      <c r="AN130" s="177">
        <f t="shared" si="47"/>
        <v>50597.1492</v>
      </c>
      <c r="AO130" s="177">
        <f t="shared" ref="AO130:AO131" si="57">+(AN130/P130-1)*100</f>
        <v>13.85066885105215</v>
      </c>
      <c r="AP130" s="175">
        <f t="shared" si="33"/>
        <v>7396389.8916180003</v>
      </c>
      <c r="AQ130" s="177">
        <f t="shared" si="34"/>
        <v>7633591.8998039998</v>
      </c>
      <c r="AR130" s="178">
        <f t="shared" si="35"/>
        <v>-237202.00818599947</v>
      </c>
    </row>
    <row r="131" spans="3:44" ht="80.099999999999994" customHeight="1">
      <c r="C131" s="44" t="s">
        <v>270</v>
      </c>
      <c r="D131" s="143" t="s">
        <v>83</v>
      </c>
      <c r="E131" s="167" t="s">
        <v>13</v>
      </c>
      <c r="F131" s="41" t="s">
        <v>137</v>
      </c>
      <c r="G131" s="36">
        <v>0.04</v>
      </c>
      <c r="H131" s="36"/>
      <c r="I131" s="36"/>
      <c r="J131" s="36">
        <v>13.42</v>
      </c>
      <c r="K131" s="36">
        <v>13.42</v>
      </c>
      <c r="L131" s="40">
        <f t="shared" si="53"/>
        <v>13.956799999999999</v>
      </c>
      <c r="M131" s="40">
        <f t="shared" si="52"/>
        <v>13.956799999999999</v>
      </c>
      <c r="N131" s="39">
        <v>2871.8</v>
      </c>
      <c r="O131" s="39">
        <f t="shared" si="48"/>
        <v>40081.13824</v>
      </c>
      <c r="P131" s="39">
        <f t="shared" si="49"/>
        <v>40081.13824</v>
      </c>
      <c r="Q131" s="39">
        <f t="shared" si="50"/>
        <v>14.226538498944043</v>
      </c>
      <c r="R131" s="39">
        <f t="shared" si="51"/>
        <v>14.226538498944043</v>
      </c>
      <c r="S131" s="39">
        <v>2.8</v>
      </c>
      <c r="T131" s="36" t="s">
        <v>11</v>
      </c>
      <c r="U131" s="36" t="s">
        <v>293</v>
      </c>
      <c r="V131" s="39">
        <v>2.8</v>
      </c>
      <c r="W131" s="36" t="s">
        <v>11</v>
      </c>
      <c r="X131" s="36" t="s">
        <v>293</v>
      </c>
      <c r="Y131" s="36">
        <f>IF(AND(AA131=Matrica!$A$4,AB131=Matrica!$B$3),Matrica!$B$4,IF(AND(AA131=Matrica!$A$4,AB131=Matrica!$E$3),Matrica!$E$4,IF(AND(AA131=Matrica!$A$4,AB131=Matrica!$H$3),Matrica!$H$4,IF(AND(AA131=Matrica!$A$5,AB131=Matrica!$B$3),Matrica!$B$5,IF(AND(AA131=Matrica!$A$5,AB131=Matrica!$E$3),Matrica!$E$5,IF(AND(AA131=Matrica!$A$5,AB131=Matrica!$H$3),Matrica!$H$5,IF(AND(AA131=Matrica!$A$6,AB131=Matrica!$B$3),Matrica!$B$6,IF(AND(AA131=Matrica!$A$6,AB131=Matrica!$E$3),Matrica!$E$6,IF(AND(AA131=Matrica!$A$6,AB131=Matrica!$H$3),Matrica!$H$6,IF(AND(AA131=Matrica!$A$7,AB131=Matrica!$B$3),Matrica!$B$7,IF(AND(AA131=Matrica!$A$7,AB131=Matrica!$E$3),Matrica!$E$7,IF(AND(AA131=Matrica!$A$7,AB131=Matrica!$H$3),Matrica!$H$7,IF(AND(AA131=Matrica!$A$8,AB131=Matrica!$B$3),Matrica!$B$8,IF(AND(AA131=Matrica!$A$8,AB131=Matrica!$E$3),Matrica!$E$8,IF(AND(AA131=Matrica!$A$8,AB131=Matrica!$H$3),Matrica!$H$8,IF(AND(AA131=Matrica!$A$9,AB131=Matrica!$B$3),Matrica!$B$9,IF(AND(AA131=Matrica!$A$9,AB131=Matrica!$E$3),Matrica!$E$9,IF(AND(AA131=Matrica!$A$9,AB131=Matrica!$H$3),Matrica!$H$9,IF(AND(AA131=Matrica!$A$10,AB131=Matrica!$B$3),Matrica!$B$10,IF(AND(AA131=Matrica!$A$10,AB131=Matrica!$E$3),Matrica!$E$10,IF(AND(AA131=Matrica!$A$10,AB131=Matrica!$H$3),Matrica!$H$10,IF(AND(AA131=Matrica!$A$11,AB131=Matrica!$B$3),Matrica!$B$11,IF(AND(AA131=Matrica!$A$11,AB131=Matrica!$E$3),Matrica!$E$11,IF(AND(AA131=Matrica!$A$11,AB131=Matrica!$H$3),Matrica!$H$11,IF(AND(AA131=Matrica!$A$12,AB131=Matrica!$B$3),Matrica!$B$12,IF(AND(AA131=Matrica!$A$12,AB131=Matrica!$E$3),Matrica!$E$12,IF(AND(AA131=Matrica!$A$12,AB131=Matrica!$H$3),Matrica!$H$12,IF(AND(AA131=Matrica!$A$13,AB131=Matrica!$B$3),Matrica!$B$13,IF(AND(AA131=Matrica!$A$13,AB131=Matrica!$E$3),Matrica!$E$13,IF(AND(AA131=Matrica!$A$13,AB131=Matrica!$H$3),Matrica!$H$13,IF(AND(AA131=Matrica!$A$14,AB131=Matrica!$B$3),Matrica!$B$14,IF(AND(AA131=Matrica!$A$14,AB131=Matrica!$E$3),Matrica!$E$14,IF(AND(AA131=Matrica!$A$14,AB131=Matrica!$H$3),Matrica!$H$14,IF(AND(AA131=Matrica!$A$15,AB131=Matrica!$B$3),Matrica!$B$15,IF(AND(AA131=Matrica!$A$15,AB131=Matrica!$E$3),Matrica!$E$15,IF(AND(AA131=Matrica!$A$15,AB131=Matrica!$H$3),Matrica!$H$15,IF(AND(AA131=Matrica!$A$16,AB131=Matrica!$B$3),Matrica!$B$16,IF(AND(AA131=Matrica!$A$16,AB131=Matrica!$E$3),Matrica!$E$16,IF(AND(AA131=Matrica!$A$16,AB131=Matrica!$H$3),Matrica!$H$16,"")))))))))))))))))))))))))))))))))))))))</f>
        <v>2.76</v>
      </c>
      <c r="Z131" s="36">
        <f>IF(AND(AA131=Matrica!$A$4,AB131=Matrica!$B$3),Matrica!$D$4,IF(AND(AA131=Matrica!$A$4,AB131=Matrica!$E$3),Matrica!$G$4,IF(AND(AA131=Matrica!$A$4,AB131=Matrica!$H$3),Matrica!$J$4,IF(AND(AA131=Matrica!$A$5,AB131=Matrica!$B$3),Matrica!$D$5,IF(AND(AA131=Matrica!$A$5,AB131=Matrica!$E$3),Matrica!$G$5,IF(AND(AA131=Matrica!$A$5,AB131=Matrica!$H$3),Matrica!$J$5,IF(AND(AA131=Matrica!$A$6,AB131=Matrica!$B$3),Matrica!$D$6,IF(AND(AA131=Matrica!$A$6,AB131=Matrica!$E$3),Matrica!$G$6,IF(AND(AA131=Matrica!$A$6,AB131=Matrica!$H$3),Matrica!$J$6,IF(AND(AA131=Matrica!$A$7,AB131=Matrica!$B$3),Matrica!$D$7,IF(AND(AA131=Matrica!$A$7,AB131=Matrica!$E$3),Matrica!$G$7,IF(AND(AA131=Matrica!$A$7,AB131=Matrica!$H$3),Matrica!$J$7,IF(AND(AA131=Matrica!$A$8,AB131=Matrica!$B$3),Matrica!$D$8,IF(AND(AA131=Matrica!$A$8,AB131=Matrica!$E$3),Matrica!$G$8,IF(AND(AA131=Matrica!$A$8,AB131=Matrica!$H$3),Matrica!$J$8,IF(AND(AA131=Matrica!$A$9,AB131=Matrica!$B$3),Matrica!$D$9,IF(AND(AA131=Matrica!$A$9,AB131=Matrica!$E$3),Matrica!$G$9,IF(AND(AA131=Matrica!$A$9,AB131=Matrica!$H$3),Matrica!$J$9,IF(AND(AA131=Matrica!$A$10,AB131=Matrica!$B$3),Matrica!$D$10,IF(AND(AA131=Matrica!$A$10,AB131=Matrica!$E$3),Matrica!$G$10,IF(AND(AA131=Matrica!$A$10,AB131=Matrica!$H$3),Matrica!$J$10,IF(AND(AA131=Matrica!$A$11,AB131=Matrica!$B$3),Matrica!$D$11,IF(AND(AA131=Matrica!$A$11,AB131=Matrica!$E$3),Matrica!$G$11,IF(AND(AA131=Matrica!$A$11,AB131=Matrica!$H$3),Matrica!$J$11,IF(AND(AA131=Matrica!$A$12,AB131=Matrica!$B$3),Matrica!$D$12,IF(AND(AA131=Matrica!$A$12,AB131=Matrica!$E$3),Matrica!$G$12,IF(AND(AA131=Matrica!$A$12,AB131=Matrica!$H$3),Matrica!$J$12,IF(AND(AA131=Matrica!$A$13,AB131=Matrica!$B$3),Matrica!$D$13,IF(AND(AA131=Matrica!$A$13,AB131=Matrica!$E$3),Matrica!$G$13,IF(AND(AA131=Matrica!$A$13,AB131=Matrica!$H$3),Matrica!$J$13,IF(AND(AA131=Matrica!$A$14,AB131=Matrica!$B$3),Matrica!$D$14,IF(AND(AA131=Matrica!$A$14,AB131=Matrica!$E$3),Matrica!$G$14,IF(AND(AA131=Matrica!$A$14,AB131=Matrica!$H$3),Matrica!$J$14,IF(AND(AA131=Matrica!$A$15,AB131=Matrica!$B$3),Matrica!$D$15,IF(AND(AA131=Matrica!$A$15,AB131=Matrica!$E$3),Matrica!$G$15,IF(AND(AA131=Matrica!$A$15,AB131=Matrica!$H$3),Matrica!$J$15,IF(AND(AA131=Matrica!$A$16,AB131=Matrica!$B$3),Matrica!$D$16,IF(AND(AA131=Matrica!$A$16,AB131=Matrica!$E$3),Matrica!$G$16,IF(AND(AA131=Matrica!$A$16,AB131=Matrica!$H$3),Matrica!$J$16,"")))))))))))))))))))))))))))))))))))))))</f>
        <v>2.84</v>
      </c>
      <c r="AA131" s="171" t="s">
        <v>11</v>
      </c>
      <c r="AB131" s="171">
        <v>3</v>
      </c>
      <c r="AC131" s="172">
        <v>2.81</v>
      </c>
      <c r="AD131" s="173" t="str">
        <f t="shared" si="46"/>
        <v>ISTI</v>
      </c>
      <c r="AE131" s="173">
        <f t="shared" si="55"/>
        <v>0.35714285714286542</v>
      </c>
      <c r="AF131" s="173">
        <f t="shared" si="56"/>
        <v>3.5714285714286542E-3</v>
      </c>
      <c r="AG131" s="174">
        <v>152.01</v>
      </c>
      <c r="AH131" s="181">
        <f>AC130/((P130-P131)/P131+1)</f>
        <v>3.0934543010752682</v>
      </c>
      <c r="AI131" s="175">
        <f t="shared" ref="AI131:AI194" si="58">+AC131*14292.98</f>
        <v>40163.273800000003</v>
      </c>
      <c r="AJ131" s="175">
        <f t="shared" ref="AJ131:AJ194" si="59">+(AI131/P131-1)*100</f>
        <v>0.20492322226026705</v>
      </c>
      <c r="AK131" s="176" t="s">
        <v>10</v>
      </c>
      <c r="AL131" s="176">
        <v>2</v>
      </c>
      <c r="AM131" s="176">
        <v>3.19</v>
      </c>
      <c r="AN131" s="177">
        <f t="shared" si="47"/>
        <v>45594.606199999995</v>
      </c>
      <c r="AO131" s="177">
        <f t="shared" si="57"/>
        <v>13.75576693203211</v>
      </c>
      <c r="AP131" s="175">
        <f t="shared" ref="AP131:AP194" si="60">+AG131*AI131</f>
        <v>6105219.2503380002</v>
      </c>
      <c r="AQ131" s="177">
        <f t="shared" ref="AQ131:AQ194" si="61">+AG131*AN131</f>
        <v>6930836.0884619989</v>
      </c>
      <c r="AR131" s="178">
        <f t="shared" ref="AR131:AR194" si="62">+AP131-AQ131</f>
        <v>-825616.8381239986</v>
      </c>
    </row>
    <row r="132" spans="3:44" ht="80.099999999999994" customHeight="1">
      <c r="C132" s="45" t="s">
        <v>271</v>
      </c>
      <c r="D132" s="143" t="s">
        <v>78</v>
      </c>
      <c r="E132" s="167" t="s">
        <v>10</v>
      </c>
      <c r="F132" s="41" t="s">
        <v>137</v>
      </c>
      <c r="G132" s="36"/>
      <c r="H132" s="36">
        <v>0.08</v>
      </c>
      <c r="I132" s="36"/>
      <c r="J132" s="36">
        <v>17.32</v>
      </c>
      <c r="K132" s="36">
        <v>17.32</v>
      </c>
      <c r="L132" s="40">
        <f t="shared" si="53"/>
        <v>18.7056</v>
      </c>
      <c r="M132" s="40">
        <f t="shared" si="52"/>
        <v>18.7056</v>
      </c>
      <c r="N132" s="39">
        <v>2871.8</v>
      </c>
      <c r="O132" s="39">
        <f t="shared" si="48"/>
        <v>53718.742080000004</v>
      </c>
      <c r="P132" s="39">
        <f t="shared" si="49"/>
        <v>53718.742080000004</v>
      </c>
      <c r="Q132" s="39">
        <f t="shared" si="50"/>
        <v>19.067117000017749</v>
      </c>
      <c r="R132" s="39">
        <f t="shared" si="51"/>
        <v>19.067117000017749</v>
      </c>
      <c r="S132" s="39">
        <v>3.76</v>
      </c>
      <c r="T132" s="36" t="s">
        <v>9</v>
      </c>
      <c r="U132" s="36" t="s">
        <v>291</v>
      </c>
      <c r="V132" s="39">
        <v>3.76</v>
      </c>
      <c r="W132" s="36" t="s">
        <v>9</v>
      </c>
      <c r="X132" s="36" t="s">
        <v>291</v>
      </c>
      <c r="Y132" s="36">
        <f>IF(AND(AA132=Matrica!$A$4,AB132=Matrica!$B$3),Matrica!$B$4,IF(AND(AA132=Matrica!$A$4,AB132=Matrica!$E$3),Matrica!$E$4,IF(AND(AA132=Matrica!$A$4,AB132=Matrica!$H$3),Matrica!$H$4,IF(AND(AA132=Matrica!$A$5,AB132=Matrica!$B$3),Matrica!$B$5,IF(AND(AA132=Matrica!$A$5,AB132=Matrica!$E$3),Matrica!$E$5,IF(AND(AA132=Matrica!$A$5,AB132=Matrica!$H$3),Matrica!$H$5,IF(AND(AA132=Matrica!$A$6,AB132=Matrica!$B$3),Matrica!$B$6,IF(AND(AA132=Matrica!$A$6,AB132=Matrica!$E$3),Matrica!$E$6,IF(AND(AA132=Matrica!$A$6,AB132=Matrica!$H$3),Matrica!$H$6,IF(AND(AA132=Matrica!$A$7,AB132=Matrica!$B$3),Matrica!$B$7,IF(AND(AA132=Matrica!$A$7,AB132=Matrica!$E$3),Matrica!$E$7,IF(AND(AA132=Matrica!$A$7,AB132=Matrica!$H$3),Matrica!$H$7,IF(AND(AA132=Matrica!$A$8,AB132=Matrica!$B$3),Matrica!$B$8,IF(AND(AA132=Matrica!$A$8,AB132=Matrica!$E$3),Matrica!$E$8,IF(AND(AA132=Matrica!$A$8,AB132=Matrica!$H$3),Matrica!$H$8,IF(AND(AA132=Matrica!$A$9,AB132=Matrica!$B$3),Matrica!$B$9,IF(AND(AA132=Matrica!$A$9,AB132=Matrica!$E$3),Matrica!$E$9,IF(AND(AA132=Matrica!$A$9,AB132=Matrica!$H$3),Matrica!$H$9,IF(AND(AA132=Matrica!$A$10,AB132=Matrica!$B$3),Matrica!$B$10,IF(AND(AA132=Matrica!$A$10,AB132=Matrica!$E$3),Matrica!$E$10,IF(AND(AA132=Matrica!$A$10,AB132=Matrica!$H$3),Matrica!$H$10,IF(AND(AA132=Matrica!$A$11,AB132=Matrica!$B$3),Matrica!$B$11,IF(AND(AA132=Matrica!$A$11,AB132=Matrica!$E$3),Matrica!$E$11,IF(AND(AA132=Matrica!$A$11,AB132=Matrica!$H$3),Matrica!$H$11,IF(AND(AA132=Matrica!$A$12,AB132=Matrica!$B$3),Matrica!$B$12,IF(AND(AA132=Matrica!$A$12,AB132=Matrica!$E$3),Matrica!$E$12,IF(AND(AA132=Matrica!$A$12,AB132=Matrica!$H$3),Matrica!$H$12,IF(AND(AA132=Matrica!$A$13,AB132=Matrica!$B$3),Matrica!$B$13,IF(AND(AA132=Matrica!$A$13,AB132=Matrica!$E$3),Matrica!$E$13,IF(AND(AA132=Matrica!$A$13,AB132=Matrica!$H$3),Matrica!$H$13,IF(AND(AA132=Matrica!$A$14,AB132=Matrica!$B$3),Matrica!$B$14,IF(AND(AA132=Matrica!$A$14,AB132=Matrica!$E$3),Matrica!$E$14,IF(AND(AA132=Matrica!$A$14,AB132=Matrica!$H$3),Matrica!$H$14,IF(AND(AA132=Matrica!$A$15,AB132=Matrica!$B$3),Matrica!$B$15,IF(AND(AA132=Matrica!$A$15,AB132=Matrica!$E$3),Matrica!$E$15,IF(AND(AA132=Matrica!$A$15,AB132=Matrica!$H$3),Matrica!$H$15,IF(AND(AA132=Matrica!$A$16,AB132=Matrica!$B$3),Matrica!$B$16,IF(AND(AA132=Matrica!$A$16,AB132=Matrica!$E$3),Matrica!$E$16,IF(AND(AA132=Matrica!$A$16,AB132=Matrica!$H$3),Matrica!$H$16,"")))))))))))))))))))))))))))))))))))))))</f>
        <v>3.84</v>
      </c>
      <c r="Z132" s="36">
        <f>IF(AND(AA132=Matrica!$A$4,AB132=Matrica!$B$3),Matrica!$D$4,IF(AND(AA132=Matrica!$A$4,AB132=Matrica!$E$3),Matrica!$G$4,IF(AND(AA132=Matrica!$A$4,AB132=Matrica!$H$3),Matrica!$J$4,IF(AND(AA132=Matrica!$A$5,AB132=Matrica!$B$3),Matrica!$D$5,IF(AND(AA132=Matrica!$A$5,AB132=Matrica!$E$3),Matrica!$G$5,IF(AND(AA132=Matrica!$A$5,AB132=Matrica!$H$3),Matrica!$J$5,IF(AND(AA132=Matrica!$A$6,AB132=Matrica!$B$3),Matrica!$D$6,IF(AND(AA132=Matrica!$A$6,AB132=Matrica!$E$3),Matrica!$G$6,IF(AND(AA132=Matrica!$A$6,AB132=Matrica!$H$3),Matrica!$J$6,IF(AND(AA132=Matrica!$A$7,AB132=Matrica!$B$3),Matrica!$D$7,IF(AND(AA132=Matrica!$A$7,AB132=Matrica!$E$3),Matrica!$G$7,IF(AND(AA132=Matrica!$A$7,AB132=Matrica!$H$3),Matrica!$J$7,IF(AND(AA132=Matrica!$A$8,AB132=Matrica!$B$3),Matrica!$D$8,IF(AND(AA132=Matrica!$A$8,AB132=Matrica!$E$3),Matrica!$G$8,IF(AND(AA132=Matrica!$A$8,AB132=Matrica!$H$3),Matrica!$J$8,IF(AND(AA132=Matrica!$A$9,AB132=Matrica!$B$3),Matrica!$D$9,IF(AND(AA132=Matrica!$A$9,AB132=Matrica!$E$3),Matrica!$G$9,IF(AND(AA132=Matrica!$A$9,AB132=Matrica!$H$3),Matrica!$J$9,IF(AND(AA132=Matrica!$A$10,AB132=Matrica!$B$3),Matrica!$D$10,IF(AND(AA132=Matrica!$A$10,AB132=Matrica!$E$3),Matrica!$G$10,IF(AND(AA132=Matrica!$A$10,AB132=Matrica!$H$3),Matrica!$J$10,IF(AND(AA132=Matrica!$A$11,AB132=Matrica!$B$3),Matrica!$D$11,IF(AND(AA132=Matrica!$A$11,AB132=Matrica!$E$3),Matrica!$G$11,IF(AND(AA132=Matrica!$A$11,AB132=Matrica!$H$3),Matrica!$J$11,IF(AND(AA132=Matrica!$A$12,AB132=Matrica!$B$3),Matrica!$D$12,IF(AND(AA132=Matrica!$A$12,AB132=Matrica!$E$3),Matrica!$G$12,IF(AND(AA132=Matrica!$A$12,AB132=Matrica!$H$3),Matrica!$J$12,IF(AND(AA132=Matrica!$A$13,AB132=Matrica!$B$3),Matrica!$D$13,IF(AND(AA132=Matrica!$A$13,AB132=Matrica!$E$3),Matrica!$G$13,IF(AND(AA132=Matrica!$A$13,AB132=Matrica!$H$3),Matrica!$J$13,IF(AND(AA132=Matrica!$A$14,AB132=Matrica!$B$3),Matrica!$D$14,IF(AND(AA132=Matrica!$A$14,AB132=Matrica!$E$3),Matrica!$G$14,IF(AND(AA132=Matrica!$A$14,AB132=Matrica!$H$3),Matrica!$J$14,IF(AND(AA132=Matrica!$A$15,AB132=Matrica!$B$3),Matrica!$D$15,IF(AND(AA132=Matrica!$A$15,AB132=Matrica!$E$3),Matrica!$G$15,IF(AND(AA132=Matrica!$A$15,AB132=Matrica!$H$3),Matrica!$J$15,IF(AND(AA132=Matrica!$A$16,AB132=Matrica!$B$3),Matrica!$D$16,IF(AND(AA132=Matrica!$A$16,AB132=Matrica!$E$3),Matrica!$G$16,IF(AND(AA132=Matrica!$A$16,AB132=Matrica!$H$3),Matrica!$J$16,"")))))))))))))))))))))))))))))))))))))))</f>
        <v>3.96</v>
      </c>
      <c r="AA132" s="171" t="s">
        <v>9</v>
      </c>
      <c r="AB132" s="171">
        <v>3</v>
      </c>
      <c r="AC132" s="172">
        <v>3.84</v>
      </c>
      <c r="AD132" s="173" t="str">
        <f t="shared" si="46"/>
        <v>RAST</v>
      </c>
      <c r="AE132" s="173">
        <f t="shared" si="55"/>
        <v>2.1276595744680873</v>
      </c>
      <c r="AF132" s="173">
        <f t="shared" si="56"/>
        <v>2.1276595744680871E-2</v>
      </c>
      <c r="AG132" s="174">
        <v>212</v>
      </c>
      <c r="AH132" s="136"/>
      <c r="AI132" s="175">
        <f t="shared" si="58"/>
        <v>54885.043199999993</v>
      </c>
      <c r="AJ132" s="175">
        <f t="shared" si="59"/>
        <v>2.1711251508143903</v>
      </c>
      <c r="AK132" s="176" t="s">
        <v>8</v>
      </c>
      <c r="AL132" s="176">
        <v>2</v>
      </c>
      <c r="AM132" s="176">
        <v>4.17</v>
      </c>
      <c r="AN132" s="177">
        <f>+AM132*14292.98</f>
        <v>59601.726599999995</v>
      </c>
      <c r="AO132" s="177">
        <f>+(AN132/P132-1)*100</f>
        <v>10.951456218462496</v>
      </c>
      <c r="AP132" s="175">
        <f t="shared" si="60"/>
        <v>11635629.158399999</v>
      </c>
      <c r="AQ132" s="177">
        <f t="shared" si="61"/>
        <v>12635566.039199999</v>
      </c>
      <c r="AR132" s="178">
        <f t="shared" si="62"/>
        <v>-999936.88079999946</v>
      </c>
    </row>
    <row r="133" spans="3:44" ht="80.099999999999994" customHeight="1">
      <c r="C133" s="45" t="s">
        <v>272</v>
      </c>
      <c r="D133" s="143" t="s">
        <v>78</v>
      </c>
      <c r="E133" s="167" t="s">
        <v>11</v>
      </c>
      <c r="F133" s="41" t="s">
        <v>137</v>
      </c>
      <c r="G133" s="36"/>
      <c r="H133" s="36">
        <v>0.08</v>
      </c>
      <c r="I133" s="36"/>
      <c r="J133" s="36">
        <v>14.88</v>
      </c>
      <c r="K133" s="36">
        <v>14.88</v>
      </c>
      <c r="L133" s="40">
        <f t="shared" si="53"/>
        <v>16.070399999999999</v>
      </c>
      <c r="M133" s="40">
        <f t="shared" si="52"/>
        <v>16.070399999999999</v>
      </c>
      <c r="N133" s="39">
        <v>2871.8</v>
      </c>
      <c r="O133" s="39">
        <f t="shared" si="48"/>
        <v>46150.974719999998</v>
      </c>
      <c r="P133" s="39">
        <f t="shared" si="49"/>
        <v>46150.974719999998</v>
      </c>
      <c r="Q133" s="39">
        <f t="shared" si="50"/>
        <v>16.380987353363977</v>
      </c>
      <c r="R133" s="39">
        <f t="shared" si="51"/>
        <v>16.380987353363977</v>
      </c>
      <c r="S133" s="39">
        <v>3.23</v>
      </c>
      <c r="T133" s="36" t="s">
        <v>10</v>
      </c>
      <c r="U133" s="36" t="s">
        <v>291</v>
      </c>
      <c r="V133" s="39">
        <v>3.23</v>
      </c>
      <c r="W133" s="36" t="s">
        <v>10</v>
      </c>
      <c r="X133" s="36" t="s">
        <v>291</v>
      </c>
      <c r="Y133" s="36">
        <f>IF(AND(AA133=Matrica!$A$4,AB133=Matrica!$B$3),Matrica!$B$4,IF(AND(AA133=Matrica!$A$4,AB133=Matrica!$E$3),Matrica!$E$4,IF(AND(AA133=Matrica!$A$4,AB133=Matrica!$H$3),Matrica!$H$4,IF(AND(AA133=Matrica!$A$5,AB133=Matrica!$B$3),Matrica!$B$5,IF(AND(AA133=Matrica!$A$5,AB133=Matrica!$E$3),Matrica!$E$5,IF(AND(AA133=Matrica!$A$5,AB133=Matrica!$H$3),Matrica!$H$5,IF(AND(AA133=Matrica!$A$6,AB133=Matrica!$B$3),Matrica!$B$6,IF(AND(AA133=Matrica!$A$6,AB133=Matrica!$E$3),Matrica!$E$6,IF(AND(AA133=Matrica!$A$6,AB133=Matrica!$H$3),Matrica!$H$6,IF(AND(AA133=Matrica!$A$7,AB133=Matrica!$B$3),Matrica!$B$7,IF(AND(AA133=Matrica!$A$7,AB133=Matrica!$E$3),Matrica!$E$7,IF(AND(AA133=Matrica!$A$7,AB133=Matrica!$H$3),Matrica!$H$7,IF(AND(AA133=Matrica!$A$8,AB133=Matrica!$B$3),Matrica!$B$8,IF(AND(AA133=Matrica!$A$8,AB133=Matrica!$E$3),Matrica!$E$8,IF(AND(AA133=Matrica!$A$8,AB133=Matrica!$H$3),Matrica!$H$8,IF(AND(AA133=Matrica!$A$9,AB133=Matrica!$B$3),Matrica!$B$9,IF(AND(AA133=Matrica!$A$9,AB133=Matrica!$E$3),Matrica!$E$9,IF(AND(AA133=Matrica!$A$9,AB133=Matrica!$H$3),Matrica!$H$9,IF(AND(AA133=Matrica!$A$10,AB133=Matrica!$B$3),Matrica!$B$10,IF(AND(AA133=Matrica!$A$10,AB133=Matrica!$E$3),Matrica!$E$10,IF(AND(AA133=Matrica!$A$10,AB133=Matrica!$H$3),Matrica!$H$10,IF(AND(AA133=Matrica!$A$11,AB133=Matrica!$B$3),Matrica!$B$11,IF(AND(AA133=Matrica!$A$11,AB133=Matrica!$E$3),Matrica!$E$11,IF(AND(AA133=Matrica!$A$11,AB133=Matrica!$H$3),Matrica!$H$11,IF(AND(AA133=Matrica!$A$12,AB133=Matrica!$B$3),Matrica!$B$12,IF(AND(AA133=Matrica!$A$12,AB133=Matrica!$E$3),Matrica!$E$12,IF(AND(AA133=Matrica!$A$12,AB133=Matrica!$H$3),Matrica!$H$12,IF(AND(AA133=Matrica!$A$13,AB133=Matrica!$B$3),Matrica!$B$13,IF(AND(AA133=Matrica!$A$13,AB133=Matrica!$E$3),Matrica!$E$13,IF(AND(AA133=Matrica!$A$13,AB133=Matrica!$H$3),Matrica!$H$13,IF(AND(AA133=Matrica!$A$14,AB133=Matrica!$B$3),Matrica!$B$14,IF(AND(AA133=Matrica!$A$14,AB133=Matrica!$E$3),Matrica!$E$14,IF(AND(AA133=Matrica!$A$14,AB133=Matrica!$H$3),Matrica!$H$14,IF(AND(AA133=Matrica!$A$15,AB133=Matrica!$B$3),Matrica!$B$15,IF(AND(AA133=Matrica!$A$15,AB133=Matrica!$E$3),Matrica!$E$15,IF(AND(AA133=Matrica!$A$15,AB133=Matrica!$H$3),Matrica!$H$15,IF(AND(AA133=Matrica!$A$16,AB133=Matrica!$B$3),Matrica!$B$16,IF(AND(AA133=Matrica!$A$16,AB133=Matrica!$E$3),Matrica!$E$16,IF(AND(AA133=Matrica!$A$16,AB133=Matrica!$H$3),Matrica!$H$16,"")))))))))))))))))))))))))))))))))))))))</f>
        <v>3.12</v>
      </c>
      <c r="Z133" s="36">
        <f>IF(AND(AA133=Matrica!$A$4,AB133=Matrica!$B$3),Matrica!$D$4,IF(AND(AA133=Matrica!$A$4,AB133=Matrica!$E$3),Matrica!$G$4,IF(AND(AA133=Matrica!$A$4,AB133=Matrica!$H$3),Matrica!$J$4,IF(AND(AA133=Matrica!$A$5,AB133=Matrica!$B$3),Matrica!$D$5,IF(AND(AA133=Matrica!$A$5,AB133=Matrica!$E$3),Matrica!$G$5,IF(AND(AA133=Matrica!$A$5,AB133=Matrica!$H$3),Matrica!$J$5,IF(AND(AA133=Matrica!$A$6,AB133=Matrica!$B$3),Matrica!$D$6,IF(AND(AA133=Matrica!$A$6,AB133=Matrica!$E$3),Matrica!$G$6,IF(AND(AA133=Matrica!$A$6,AB133=Matrica!$H$3),Matrica!$J$6,IF(AND(AA133=Matrica!$A$7,AB133=Matrica!$B$3),Matrica!$D$7,IF(AND(AA133=Matrica!$A$7,AB133=Matrica!$E$3),Matrica!$G$7,IF(AND(AA133=Matrica!$A$7,AB133=Matrica!$H$3),Matrica!$J$7,IF(AND(AA133=Matrica!$A$8,AB133=Matrica!$B$3),Matrica!$D$8,IF(AND(AA133=Matrica!$A$8,AB133=Matrica!$E$3),Matrica!$G$8,IF(AND(AA133=Matrica!$A$8,AB133=Matrica!$H$3),Matrica!$J$8,IF(AND(AA133=Matrica!$A$9,AB133=Matrica!$B$3),Matrica!$D$9,IF(AND(AA133=Matrica!$A$9,AB133=Matrica!$E$3),Matrica!$G$9,IF(AND(AA133=Matrica!$A$9,AB133=Matrica!$H$3),Matrica!$J$9,IF(AND(AA133=Matrica!$A$10,AB133=Matrica!$B$3),Matrica!$D$10,IF(AND(AA133=Matrica!$A$10,AB133=Matrica!$E$3),Matrica!$G$10,IF(AND(AA133=Matrica!$A$10,AB133=Matrica!$H$3),Matrica!$J$10,IF(AND(AA133=Matrica!$A$11,AB133=Matrica!$B$3),Matrica!$D$11,IF(AND(AA133=Matrica!$A$11,AB133=Matrica!$E$3),Matrica!$G$11,IF(AND(AA133=Matrica!$A$11,AB133=Matrica!$H$3),Matrica!$J$11,IF(AND(AA133=Matrica!$A$12,AB133=Matrica!$B$3),Matrica!$D$12,IF(AND(AA133=Matrica!$A$12,AB133=Matrica!$E$3),Matrica!$G$12,IF(AND(AA133=Matrica!$A$12,AB133=Matrica!$H$3),Matrica!$J$12,IF(AND(AA133=Matrica!$A$13,AB133=Matrica!$B$3),Matrica!$D$13,IF(AND(AA133=Matrica!$A$13,AB133=Matrica!$E$3),Matrica!$G$13,IF(AND(AA133=Matrica!$A$13,AB133=Matrica!$H$3),Matrica!$J$13,IF(AND(AA133=Matrica!$A$14,AB133=Matrica!$B$3),Matrica!$D$14,IF(AND(AA133=Matrica!$A$14,AB133=Matrica!$E$3),Matrica!$G$14,IF(AND(AA133=Matrica!$A$14,AB133=Matrica!$H$3),Matrica!$J$14,IF(AND(AA133=Matrica!$A$15,AB133=Matrica!$B$3),Matrica!$D$15,IF(AND(AA133=Matrica!$A$15,AB133=Matrica!$E$3),Matrica!$G$15,IF(AND(AA133=Matrica!$A$15,AB133=Matrica!$H$3),Matrica!$J$15,IF(AND(AA133=Matrica!$A$16,AB133=Matrica!$B$3),Matrica!$D$16,IF(AND(AA133=Matrica!$A$16,AB133=Matrica!$E$3),Matrica!$G$16,IF(AND(AA133=Matrica!$A$16,AB133=Matrica!$H$3),Matrica!$J$16,"")))))))))))))))))))))))))))))))))))))))</f>
        <v>3.33</v>
      </c>
      <c r="AA133" s="171" t="s">
        <v>10</v>
      </c>
      <c r="AB133" s="171">
        <v>2</v>
      </c>
      <c r="AC133" s="172">
        <v>3.31</v>
      </c>
      <c r="AD133" s="173" t="str">
        <f t="shared" si="46"/>
        <v>ISTI</v>
      </c>
      <c r="AE133" s="173">
        <f t="shared" si="55"/>
        <v>2.4767801857585163</v>
      </c>
      <c r="AF133" s="173">
        <f t="shared" si="56"/>
        <v>2.4767801857585162E-2</v>
      </c>
      <c r="AG133" s="174">
        <v>40.57</v>
      </c>
      <c r="AH133" s="181">
        <f>AC132/((P132-P133)/P133+1)</f>
        <v>3.2990300230946881</v>
      </c>
      <c r="AI133" s="175">
        <f t="shared" si="58"/>
        <v>47309.763800000001</v>
      </c>
      <c r="AJ133" s="175">
        <f t="shared" si="59"/>
        <v>2.5108658853478794</v>
      </c>
      <c r="AK133" s="176" t="s">
        <v>9</v>
      </c>
      <c r="AL133" s="176">
        <v>1</v>
      </c>
      <c r="AM133" s="176">
        <v>3.57</v>
      </c>
      <c r="AN133" s="177">
        <f t="shared" si="47"/>
        <v>51025.938599999994</v>
      </c>
      <c r="AO133" s="177">
        <f t="shared" ref="AO133:AO135" si="63">+(AN133/P133-1)*100</f>
        <v>10.563078915616874</v>
      </c>
      <c r="AP133" s="175">
        <f t="shared" si="60"/>
        <v>1919357.1173660001</v>
      </c>
      <c r="AQ133" s="177">
        <f t="shared" si="61"/>
        <v>2070122.3290019997</v>
      </c>
      <c r="AR133" s="178">
        <f t="shared" si="62"/>
        <v>-150765.21163599961</v>
      </c>
    </row>
    <row r="134" spans="3:44" ht="80.099999999999994" customHeight="1">
      <c r="C134" s="45" t="s">
        <v>273</v>
      </c>
      <c r="D134" s="143" t="s">
        <v>78</v>
      </c>
      <c r="E134" s="167" t="s">
        <v>13</v>
      </c>
      <c r="F134" s="41" t="s">
        <v>137</v>
      </c>
      <c r="G134" s="36"/>
      <c r="H134" s="36">
        <v>0.08</v>
      </c>
      <c r="I134" s="36"/>
      <c r="J134" s="36">
        <v>13.42</v>
      </c>
      <c r="K134" s="36">
        <v>13.42</v>
      </c>
      <c r="L134" s="40">
        <f t="shared" si="53"/>
        <v>14.493600000000001</v>
      </c>
      <c r="M134" s="40">
        <f t="shared" si="52"/>
        <v>14.493600000000001</v>
      </c>
      <c r="N134" s="39">
        <v>2871.8</v>
      </c>
      <c r="O134" s="39">
        <f t="shared" si="48"/>
        <v>41622.720480000004</v>
      </c>
      <c r="P134" s="39">
        <f t="shared" si="49"/>
        <v>41622.720480000004</v>
      </c>
      <c r="Q134" s="39">
        <f t="shared" si="50"/>
        <v>14.773713056595739</v>
      </c>
      <c r="R134" s="39">
        <f t="shared" si="51"/>
        <v>14.773713056595739</v>
      </c>
      <c r="S134" s="39">
        <v>2.91</v>
      </c>
      <c r="T134" s="36" t="s">
        <v>10</v>
      </c>
      <c r="U134" s="36">
        <v>1</v>
      </c>
      <c r="V134" s="39">
        <v>2.91</v>
      </c>
      <c r="W134" s="36" t="s">
        <v>10</v>
      </c>
      <c r="X134" s="36">
        <v>1</v>
      </c>
      <c r="Y134" s="36">
        <f>IF(AND(AA134=Matrica!$A$4,AB134=Matrica!$B$3),Matrica!$B$4,IF(AND(AA134=Matrica!$A$4,AB134=Matrica!$E$3),Matrica!$E$4,IF(AND(AA134=Matrica!$A$4,AB134=Matrica!$H$3),Matrica!$H$4,IF(AND(AA134=Matrica!$A$5,AB134=Matrica!$B$3),Matrica!$B$5,IF(AND(AA134=Matrica!$A$5,AB134=Matrica!$E$3),Matrica!$E$5,IF(AND(AA134=Matrica!$A$5,AB134=Matrica!$H$3),Matrica!$H$5,IF(AND(AA134=Matrica!$A$6,AB134=Matrica!$B$3),Matrica!$B$6,IF(AND(AA134=Matrica!$A$6,AB134=Matrica!$E$3),Matrica!$E$6,IF(AND(AA134=Matrica!$A$6,AB134=Matrica!$H$3),Matrica!$H$6,IF(AND(AA134=Matrica!$A$7,AB134=Matrica!$B$3),Matrica!$B$7,IF(AND(AA134=Matrica!$A$7,AB134=Matrica!$E$3),Matrica!$E$7,IF(AND(AA134=Matrica!$A$7,AB134=Matrica!$H$3),Matrica!$H$7,IF(AND(AA134=Matrica!$A$8,AB134=Matrica!$B$3),Matrica!$B$8,IF(AND(AA134=Matrica!$A$8,AB134=Matrica!$E$3),Matrica!$E$8,IF(AND(AA134=Matrica!$A$8,AB134=Matrica!$H$3),Matrica!$H$8,IF(AND(AA134=Matrica!$A$9,AB134=Matrica!$B$3),Matrica!$B$9,IF(AND(AA134=Matrica!$A$9,AB134=Matrica!$E$3),Matrica!$E$9,IF(AND(AA134=Matrica!$A$9,AB134=Matrica!$H$3),Matrica!$H$9,IF(AND(AA134=Matrica!$A$10,AB134=Matrica!$B$3),Matrica!$B$10,IF(AND(AA134=Matrica!$A$10,AB134=Matrica!$E$3),Matrica!$E$10,IF(AND(AA134=Matrica!$A$10,AB134=Matrica!$H$3),Matrica!$H$10,IF(AND(AA134=Matrica!$A$11,AB134=Matrica!$B$3),Matrica!$B$11,IF(AND(AA134=Matrica!$A$11,AB134=Matrica!$E$3),Matrica!$E$11,IF(AND(AA134=Matrica!$A$11,AB134=Matrica!$H$3),Matrica!$H$11,IF(AND(AA134=Matrica!$A$12,AB134=Matrica!$B$3),Matrica!$B$12,IF(AND(AA134=Matrica!$A$12,AB134=Matrica!$E$3),Matrica!$E$12,IF(AND(AA134=Matrica!$A$12,AB134=Matrica!$H$3),Matrica!$H$12,IF(AND(AA134=Matrica!$A$13,AB134=Matrica!$B$3),Matrica!$B$13,IF(AND(AA134=Matrica!$A$13,AB134=Matrica!$E$3),Matrica!$E$13,IF(AND(AA134=Matrica!$A$13,AB134=Matrica!$H$3),Matrica!$H$13,IF(AND(AA134=Matrica!$A$14,AB134=Matrica!$B$3),Matrica!$B$14,IF(AND(AA134=Matrica!$A$14,AB134=Matrica!$E$3),Matrica!$E$14,IF(AND(AA134=Matrica!$A$14,AB134=Matrica!$H$3),Matrica!$H$14,IF(AND(AA134=Matrica!$A$15,AB134=Matrica!$B$3),Matrica!$B$15,IF(AND(AA134=Matrica!$A$15,AB134=Matrica!$E$3),Matrica!$E$15,IF(AND(AA134=Matrica!$A$15,AB134=Matrica!$H$3),Matrica!$H$15,IF(AND(AA134=Matrica!$A$16,AB134=Matrica!$B$3),Matrica!$B$16,IF(AND(AA134=Matrica!$A$16,AB134=Matrica!$E$3),Matrica!$E$16,IF(AND(AA134=Matrica!$A$16,AB134=Matrica!$H$3),Matrica!$H$16,"")))))))))))))))))))))))))))))))))))))))</f>
        <v>2.76</v>
      </c>
      <c r="Z134" s="36">
        <f>IF(AND(AA134=Matrica!$A$4,AB134=Matrica!$B$3),Matrica!$D$4,IF(AND(AA134=Matrica!$A$4,AB134=Matrica!$E$3),Matrica!$G$4,IF(AND(AA134=Matrica!$A$4,AB134=Matrica!$H$3),Matrica!$J$4,IF(AND(AA134=Matrica!$A$5,AB134=Matrica!$B$3),Matrica!$D$5,IF(AND(AA134=Matrica!$A$5,AB134=Matrica!$E$3),Matrica!$G$5,IF(AND(AA134=Matrica!$A$5,AB134=Matrica!$H$3),Matrica!$J$5,IF(AND(AA134=Matrica!$A$6,AB134=Matrica!$B$3),Matrica!$D$6,IF(AND(AA134=Matrica!$A$6,AB134=Matrica!$E$3),Matrica!$G$6,IF(AND(AA134=Matrica!$A$6,AB134=Matrica!$H$3),Matrica!$J$6,IF(AND(AA134=Matrica!$A$7,AB134=Matrica!$B$3),Matrica!$D$7,IF(AND(AA134=Matrica!$A$7,AB134=Matrica!$E$3),Matrica!$G$7,IF(AND(AA134=Matrica!$A$7,AB134=Matrica!$H$3),Matrica!$J$7,IF(AND(AA134=Matrica!$A$8,AB134=Matrica!$B$3),Matrica!$D$8,IF(AND(AA134=Matrica!$A$8,AB134=Matrica!$E$3),Matrica!$G$8,IF(AND(AA134=Matrica!$A$8,AB134=Matrica!$H$3),Matrica!$J$8,IF(AND(AA134=Matrica!$A$9,AB134=Matrica!$B$3),Matrica!$D$9,IF(AND(AA134=Matrica!$A$9,AB134=Matrica!$E$3),Matrica!$G$9,IF(AND(AA134=Matrica!$A$9,AB134=Matrica!$H$3),Matrica!$J$9,IF(AND(AA134=Matrica!$A$10,AB134=Matrica!$B$3),Matrica!$D$10,IF(AND(AA134=Matrica!$A$10,AB134=Matrica!$E$3),Matrica!$G$10,IF(AND(AA134=Matrica!$A$10,AB134=Matrica!$H$3),Matrica!$J$10,IF(AND(AA134=Matrica!$A$11,AB134=Matrica!$B$3),Matrica!$D$11,IF(AND(AA134=Matrica!$A$11,AB134=Matrica!$E$3),Matrica!$G$11,IF(AND(AA134=Matrica!$A$11,AB134=Matrica!$H$3),Matrica!$J$11,IF(AND(AA134=Matrica!$A$12,AB134=Matrica!$B$3),Matrica!$D$12,IF(AND(AA134=Matrica!$A$12,AB134=Matrica!$E$3),Matrica!$G$12,IF(AND(AA134=Matrica!$A$12,AB134=Matrica!$H$3),Matrica!$J$12,IF(AND(AA134=Matrica!$A$13,AB134=Matrica!$B$3),Matrica!$D$13,IF(AND(AA134=Matrica!$A$13,AB134=Matrica!$E$3),Matrica!$G$13,IF(AND(AA134=Matrica!$A$13,AB134=Matrica!$H$3),Matrica!$J$13,IF(AND(AA134=Matrica!$A$14,AB134=Matrica!$B$3),Matrica!$D$14,IF(AND(AA134=Matrica!$A$14,AB134=Matrica!$E$3),Matrica!$G$14,IF(AND(AA134=Matrica!$A$14,AB134=Matrica!$H$3),Matrica!$J$14,IF(AND(AA134=Matrica!$A$15,AB134=Matrica!$B$3),Matrica!$D$15,IF(AND(AA134=Matrica!$A$15,AB134=Matrica!$E$3),Matrica!$G$15,IF(AND(AA134=Matrica!$A$15,AB134=Matrica!$H$3),Matrica!$J$15,IF(AND(AA134=Matrica!$A$16,AB134=Matrica!$B$3),Matrica!$D$16,IF(AND(AA134=Matrica!$A$16,AB134=Matrica!$E$3),Matrica!$G$16,IF(AND(AA134=Matrica!$A$16,AB134=Matrica!$H$3),Matrica!$J$16,"")))))))))))))))))))))))))))))))))))))))</f>
        <v>2.84</v>
      </c>
      <c r="AA134" s="171" t="s">
        <v>11</v>
      </c>
      <c r="AB134" s="171">
        <v>3</v>
      </c>
      <c r="AC134" s="172">
        <v>2.76</v>
      </c>
      <c r="AD134" s="173" t="str">
        <f t="shared" ref="AD134:AD168" si="64">IF(AND(S134&lt;Y134,S134&lt;Z134,V134&lt;Z134,V134&lt;Y134),"RAST",IF(AND(S134&gt;Y134,S134&gt;Z134,V134&gt;Y134,V134&gt;Z134),"PAD","ISTI"))</f>
        <v>PAD</v>
      </c>
      <c r="AE134" s="173">
        <f t="shared" si="55"/>
        <v>-5.1546391752577438</v>
      </c>
      <c r="AF134" s="173">
        <f t="shared" si="56"/>
        <v>-5.1546391752577442E-2</v>
      </c>
      <c r="AG134" s="174">
        <v>0.94</v>
      </c>
      <c r="AH134" s="181">
        <f>AC133/((P133-P134)/P134+1)</f>
        <v>2.9852284946236565</v>
      </c>
      <c r="AI134" s="175">
        <f t="shared" si="58"/>
        <v>39448.624799999998</v>
      </c>
      <c r="AJ134" s="175">
        <f t="shared" si="59"/>
        <v>-5.2233387316542039</v>
      </c>
      <c r="AK134" s="176" t="s">
        <v>10</v>
      </c>
      <c r="AL134" s="176">
        <v>2</v>
      </c>
      <c r="AM134" s="176">
        <v>3.22</v>
      </c>
      <c r="AN134" s="177">
        <f t="shared" si="47"/>
        <v>46023.395600000003</v>
      </c>
      <c r="AO134" s="177">
        <f t="shared" si="63"/>
        <v>10.572771479736787</v>
      </c>
      <c r="AP134" s="175">
        <f t="shared" si="60"/>
        <v>37081.707311999999</v>
      </c>
      <c r="AQ134" s="177">
        <f t="shared" si="61"/>
        <v>43261.991864000003</v>
      </c>
      <c r="AR134" s="178">
        <f t="shared" si="62"/>
        <v>-6180.2845520000046</v>
      </c>
    </row>
    <row r="135" spans="3:44" ht="80.099999999999994" customHeight="1">
      <c r="C135" s="45" t="s">
        <v>274</v>
      </c>
      <c r="D135" s="143" t="s">
        <v>78</v>
      </c>
      <c r="E135" s="167" t="s">
        <v>12</v>
      </c>
      <c r="F135" s="41" t="s">
        <v>137</v>
      </c>
      <c r="G135" s="36"/>
      <c r="H135" s="36">
        <v>0.08</v>
      </c>
      <c r="I135" s="36"/>
      <c r="J135" s="36">
        <v>13.65</v>
      </c>
      <c r="K135" s="36">
        <v>13.65</v>
      </c>
      <c r="L135" s="40">
        <f t="shared" si="53"/>
        <v>14.742000000000001</v>
      </c>
      <c r="M135" s="40">
        <f t="shared" si="52"/>
        <v>14.742000000000001</v>
      </c>
      <c r="N135" s="39">
        <v>2871.8</v>
      </c>
      <c r="O135" s="39">
        <f t="shared" si="48"/>
        <v>42336.075600000004</v>
      </c>
      <c r="P135" s="39">
        <f t="shared" si="49"/>
        <v>42336.075600000004</v>
      </c>
      <c r="Q135" s="39">
        <f t="shared" si="50"/>
        <v>15.026913801977036</v>
      </c>
      <c r="R135" s="39">
        <f t="shared" si="51"/>
        <v>15.026913801977036</v>
      </c>
      <c r="S135" s="39">
        <v>2.96</v>
      </c>
      <c r="T135" s="36" t="s">
        <v>10</v>
      </c>
      <c r="U135" s="36" t="s">
        <v>292</v>
      </c>
      <c r="V135" s="39">
        <v>2.96</v>
      </c>
      <c r="W135" s="36" t="s">
        <v>10</v>
      </c>
      <c r="X135" s="36" t="s">
        <v>292</v>
      </c>
      <c r="Y135" s="36">
        <f>IF(AND(AA135=Matrica!$A$4,AB135=Matrica!$B$3),Matrica!$B$4,IF(AND(AA135=Matrica!$A$4,AB135=Matrica!$E$3),Matrica!$E$4,IF(AND(AA135=Matrica!$A$4,AB135=Matrica!$H$3),Matrica!$H$4,IF(AND(AA135=Matrica!$A$5,AB135=Matrica!$B$3),Matrica!$B$5,IF(AND(AA135=Matrica!$A$5,AB135=Matrica!$E$3),Matrica!$E$5,IF(AND(AA135=Matrica!$A$5,AB135=Matrica!$H$3),Matrica!$H$5,IF(AND(AA135=Matrica!$A$6,AB135=Matrica!$B$3),Matrica!$B$6,IF(AND(AA135=Matrica!$A$6,AB135=Matrica!$E$3),Matrica!$E$6,IF(AND(AA135=Matrica!$A$6,AB135=Matrica!$H$3),Matrica!$H$6,IF(AND(AA135=Matrica!$A$7,AB135=Matrica!$B$3),Matrica!$B$7,IF(AND(AA135=Matrica!$A$7,AB135=Matrica!$E$3),Matrica!$E$7,IF(AND(AA135=Matrica!$A$7,AB135=Matrica!$H$3),Matrica!$H$7,IF(AND(AA135=Matrica!$A$8,AB135=Matrica!$B$3),Matrica!$B$8,IF(AND(AA135=Matrica!$A$8,AB135=Matrica!$E$3),Matrica!$E$8,IF(AND(AA135=Matrica!$A$8,AB135=Matrica!$H$3),Matrica!$H$8,IF(AND(AA135=Matrica!$A$9,AB135=Matrica!$B$3),Matrica!$B$9,IF(AND(AA135=Matrica!$A$9,AB135=Matrica!$E$3),Matrica!$E$9,IF(AND(AA135=Matrica!$A$9,AB135=Matrica!$H$3),Matrica!$H$9,IF(AND(AA135=Matrica!$A$10,AB135=Matrica!$B$3),Matrica!$B$10,IF(AND(AA135=Matrica!$A$10,AB135=Matrica!$E$3),Matrica!$E$10,IF(AND(AA135=Matrica!$A$10,AB135=Matrica!$H$3),Matrica!$H$10,IF(AND(AA135=Matrica!$A$11,AB135=Matrica!$B$3),Matrica!$B$11,IF(AND(AA135=Matrica!$A$11,AB135=Matrica!$E$3),Matrica!$E$11,IF(AND(AA135=Matrica!$A$11,AB135=Matrica!$H$3),Matrica!$H$11,IF(AND(AA135=Matrica!$A$12,AB135=Matrica!$B$3),Matrica!$B$12,IF(AND(AA135=Matrica!$A$12,AB135=Matrica!$E$3),Matrica!$E$12,IF(AND(AA135=Matrica!$A$12,AB135=Matrica!$H$3),Matrica!$H$12,IF(AND(AA135=Matrica!$A$13,AB135=Matrica!$B$3),Matrica!$B$13,IF(AND(AA135=Matrica!$A$13,AB135=Matrica!$E$3),Matrica!$E$13,IF(AND(AA135=Matrica!$A$13,AB135=Matrica!$H$3),Matrica!$H$13,IF(AND(AA135=Matrica!$A$14,AB135=Matrica!$B$3),Matrica!$B$14,IF(AND(AA135=Matrica!$A$14,AB135=Matrica!$E$3),Matrica!$E$14,IF(AND(AA135=Matrica!$A$14,AB135=Matrica!$H$3),Matrica!$H$14,IF(AND(AA135=Matrica!$A$15,AB135=Matrica!$B$3),Matrica!$B$15,IF(AND(AA135=Matrica!$A$15,AB135=Matrica!$E$3),Matrica!$E$15,IF(AND(AA135=Matrica!$A$15,AB135=Matrica!$H$3),Matrica!$H$15,IF(AND(AA135=Matrica!$A$16,AB135=Matrica!$B$3),Matrica!$B$16,IF(AND(AA135=Matrica!$A$16,AB135=Matrica!$E$3),Matrica!$E$16,IF(AND(AA135=Matrica!$A$16,AB135=Matrica!$H$3),Matrica!$H$16,"")))))))))))))))))))))))))))))))))))))))</f>
        <v>2.76</v>
      </c>
      <c r="Z135" s="36">
        <f>IF(AND(AA135=Matrica!$A$4,AB135=Matrica!$B$3),Matrica!$D$4,IF(AND(AA135=Matrica!$A$4,AB135=Matrica!$E$3),Matrica!$G$4,IF(AND(AA135=Matrica!$A$4,AB135=Matrica!$H$3),Matrica!$J$4,IF(AND(AA135=Matrica!$A$5,AB135=Matrica!$B$3),Matrica!$D$5,IF(AND(AA135=Matrica!$A$5,AB135=Matrica!$E$3),Matrica!$G$5,IF(AND(AA135=Matrica!$A$5,AB135=Matrica!$H$3),Matrica!$J$5,IF(AND(AA135=Matrica!$A$6,AB135=Matrica!$B$3),Matrica!$D$6,IF(AND(AA135=Matrica!$A$6,AB135=Matrica!$E$3),Matrica!$G$6,IF(AND(AA135=Matrica!$A$6,AB135=Matrica!$H$3),Matrica!$J$6,IF(AND(AA135=Matrica!$A$7,AB135=Matrica!$B$3),Matrica!$D$7,IF(AND(AA135=Matrica!$A$7,AB135=Matrica!$E$3),Matrica!$G$7,IF(AND(AA135=Matrica!$A$7,AB135=Matrica!$H$3),Matrica!$J$7,IF(AND(AA135=Matrica!$A$8,AB135=Matrica!$B$3),Matrica!$D$8,IF(AND(AA135=Matrica!$A$8,AB135=Matrica!$E$3),Matrica!$G$8,IF(AND(AA135=Matrica!$A$8,AB135=Matrica!$H$3),Matrica!$J$8,IF(AND(AA135=Matrica!$A$9,AB135=Matrica!$B$3),Matrica!$D$9,IF(AND(AA135=Matrica!$A$9,AB135=Matrica!$E$3),Matrica!$G$9,IF(AND(AA135=Matrica!$A$9,AB135=Matrica!$H$3),Matrica!$J$9,IF(AND(AA135=Matrica!$A$10,AB135=Matrica!$B$3),Matrica!$D$10,IF(AND(AA135=Matrica!$A$10,AB135=Matrica!$E$3),Matrica!$G$10,IF(AND(AA135=Matrica!$A$10,AB135=Matrica!$H$3),Matrica!$J$10,IF(AND(AA135=Matrica!$A$11,AB135=Matrica!$B$3),Matrica!$D$11,IF(AND(AA135=Matrica!$A$11,AB135=Matrica!$E$3),Matrica!$G$11,IF(AND(AA135=Matrica!$A$11,AB135=Matrica!$H$3),Matrica!$J$11,IF(AND(AA135=Matrica!$A$12,AB135=Matrica!$B$3),Matrica!$D$12,IF(AND(AA135=Matrica!$A$12,AB135=Matrica!$E$3),Matrica!$G$12,IF(AND(AA135=Matrica!$A$12,AB135=Matrica!$H$3),Matrica!$J$12,IF(AND(AA135=Matrica!$A$13,AB135=Matrica!$B$3),Matrica!$D$13,IF(AND(AA135=Matrica!$A$13,AB135=Matrica!$E$3),Matrica!$G$13,IF(AND(AA135=Matrica!$A$13,AB135=Matrica!$H$3),Matrica!$J$13,IF(AND(AA135=Matrica!$A$14,AB135=Matrica!$B$3),Matrica!$D$14,IF(AND(AA135=Matrica!$A$14,AB135=Matrica!$E$3),Matrica!$G$14,IF(AND(AA135=Matrica!$A$14,AB135=Matrica!$H$3),Matrica!$J$14,IF(AND(AA135=Matrica!$A$15,AB135=Matrica!$B$3),Matrica!$D$15,IF(AND(AA135=Matrica!$A$15,AB135=Matrica!$E$3),Matrica!$G$15,IF(AND(AA135=Matrica!$A$15,AB135=Matrica!$H$3),Matrica!$J$15,IF(AND(AA135=Matrica!$A$16,AB135=Matrica!$B$3),Matrica!$D$16,IF(AND(AA135=Matrica!$A$16,AB135=Matrica!$E$3),Matrica!$G$16,IF(AND(AA135=Matrica!$A$16,AB135=Matrica!$H$3),Matrica!$J$16,"")))))))))))))))))))))))))))))))))))))))</f>
        <v>2.84</v>
      </c>
      <c r="AA135" s="171" t="s">
        <v>11</v>
      </c>
      <c r="AB135" s="171">
        <v>3</v>
      </c>
      <c r="AC135" s="172">
        <v>2.76</v>
      </c>
      <c r="AD135" s="173" t="str">
        <f t="shared" si="64"/>
        <v>PAD</v>
      </c>
      <c r="AE135" s="173">
        <f t="shared" si="55"/>
        <v>-6.7567567567567623</v>
      </c>
      <c r="AF135" s="173">
        <f t="shared" si="56"/>
        <v>-6.7567567567567627E-2</v>
      </c>
      <c r="AG135" s="174">
        <v>4.24</v>
      </c>
      <c r="AH135" s="181">
        <f>AC134/((P134-P135)/P135+1)</f>
        <v>2.8073025335320416</v>
      </c>
      <c r="AI135" s="175">
        <f t="shared" si="58"/>
        <v>39448.624799999998</v>
      </c>
      <c r="AJ135" s="175">
        <f t="shared" si="59"/>
        <v>-6.8203081156629537</v>
      </c>
      <c r="AK135" s="176" t="s">
        <v>10</v>
      </c>
      <c r="AL135" s="176">
        <v>2</v>
      </c>
      <c r="AM135" s="176">
        <v>3.27</v>
      </c>
      <c r="AN135" s="177">
        <f t="shared" si="47"/>
        <v>46738.044600000001</v>
      </c>
      <c r="AO135" s="177">
        <f t="shared" si="63"/>
        <v>10.397678428181933</v>
      </c>
      <c r="AP135" s="175">
        <f t="shared" si="60"/>
        <v>167262.16915199999</v>
      </c>
      <c r="AQ135" s="177">
        <f t="shared" si="61"/>
        <v>198169.30910400001</v>
      </c>
      <c r="AR135" s="178">
        <f t="shared" si="62"/>
        <v>-30907.139952000027</v>
      </c>
    </row>
    <row r="136" spans="3:44" ht="80.099999999999994" customHeight="1">
      <c r="C136" s="45" t="s">
        <v>275</v>
      </c>
      <c r="D136" s="142" t="s">
        <v>79</v>
      </c>
      <c r="E136" s="167" t="s">
        <v>10</v>
      </c>
      <c r="F136" s="41" t="s">
        <v>137</v>
      </c>
      <c r="G136" s="36"/>
      <c r="H136" s="36">
        <v>0.08</v>
      </c>
      <c r="I136" s="36">
        <v>0.1</v>
      </c>
      <c r="J136" s="36">
        <v>9.85</v>
      </c>
      <c r="K136" s="36">
        <v>17.32</v>
      </c>
      <c r="L136" s="40">
        <f t="shared" si="53"/>
        <v>10.638</v>
      </c>
      <c r="M136" s="40">
        <f t="shared" si="52"/>
        <v>20.4376</v>
      </c>
      <c r="N136" s="39">
        <v>2871.8</v>
      </c>
      <c r="O136" s="39">
        <f t="shared" ref="O136:O167" si="65">L136*N136</f>
        <v>30550.208400000003</v>
      </c>
      <c r="P136" s="39">
        <f t="shared" ref="P136:P168" si="66">IF(M136=0,"",M136*N136)</f>
        <v>58692.699680000005</v>
      </c>
      <c r="Q136" s="39">
        <f t="shared" ref="Q136:Q198" si="67">O136/2817.35</f>
        <v>10.843597139155591</v>
      </c>
      <c r="R136" s="39">
        <f t="shared" ref="R136:R198" si="68">IFERROR(P136/2817.35,"")</f>
        <v>20.832590796315689</v>
      </c>
      <c r="S136" s="39">
        <v>2.14</v>
      </c>
      <c r="T136" s="36" t="s">
        <v>12</v>
      </c>
      <c r="U136" s="36" t="s">
        <v>292</v>
      </c>
      <c r="V136" s="39">
        <v>4.1100000000000003</v>
      </c>
      <c r="W136" s="36" t="s">
        <v>8</v>
      </c>
      <c r="X136" s="36" t="s">
        <v>292</v>
      </c>
      <c r="Y136" s="36">
        <f>IF(AND(AA136=Matrica!$A$4,AB136=Matrica!$B$3),Matrica!$B$4,IF(AND(AA136=Matrica!$A$4,AB136=Matrica!$E$3),Matrica!$E$4,IF(AND(AA136=Matrica!$A$4,AB136=Matrica!$H$3),Matrica!$H$4,IF(AND(AA136=Matrica!$A$5,AB136=Matrica!$B$3),Matrica!$B$5,IF(AND(AA136=Matrica!$A$5,AB136=Matrica!$E$3),Matrica!$E$5,IF(AND(AA136=Matrica!$A$5,AB136=Matrica!$H$3),Matrica!$H$5,IF(AND(AA136=Matrica!$A$6,AB136=Matrica!$B$3),Matrica!$B$6,IF(AND(AA136=Matrica!$A$6,AB136=Matrica!$E$3),Matrica!$E$6,IF(AND(AA136=Matrica!$A$6,AB136=Matrica!$H$3),Matrica!$H$6,IF(AND(AA136=Matrica!$A$7,AB136=Matrica!$B$3),Matrica!$B$7,IF(AND(AA136=Matrica!$A$7,AB136=Matrica!$E$3),Matrica!$E$7,IF(AND(AA136=Matrica!$A$7,AB136=Matrica!$H$3),Matrica!$H$7,IF(AND(AA136=Matrica!$A$8,AB136=Matrica!$B$3),Matrica!$B$8,IF(AND(AA136=Matrica!$A$8,AB136=Matrica!$E$3),Matrica!$E$8,IF(AND(AA136=Matrica!$A$8,AB136=Matrica!$H$3),Matrica!$H$8,IF(AND(AA136=Matrica!$A$9,AB136=Matrica!$B$3),Matrica!$B$9,IF(AND(AA136=Matrica!$A$9,AB136=Matrica!$E$3),Matrica!$E$9,IF(AND(AA136=Matrica!$A$9,AB136=Matrica!$H$3),Matrica!$H$9,IF(AND(AA136=Matrica!$A$10,AB136=Matrica!$B$3),Matrica!$B$10,IF(AND(AA136=Matrica!$A$10,AB136=Matrica!$E$3),Matrica!$E$10,IF(AND(AA136=Matrica!$A$10,AB136=Matrica!$H$3),Matrica!$H$10,IF(AND(AA136=Matrica!$A$11,AB136=Matrica!$B$3),Matrica!$B$11,IF(AND(AA136=Matrica!$A$11,AB136=Matrica!$E$3),Matrica!$E$11,IF(AND(AA136=Matrica!$A$11,AB136=Matrica!$H$3),Matrica!$H$11,IF(AND(AA136=Matrica!$A$12,AB136=Matrica!$B$3),Matrica!$B$12,IF(AND(AA136=Matrica!$A$12,AB136=Matrica!$E$3),Matrica!$E$12,IF(AND(AA136=Matrica!$A$12,AB136=Matrica!$H$3),Matrica!$H$12,IF(AND(AA136=Matrica!$A$13,AB136=Matrica!$B$3),Matrica!$B$13,IF(AND(AA136=Matrica!$A$13,AB136=Matrica!$E$3),Matrica!$E$13,IF(AND(AA136=Matrica!$A$13,AB136=Matrica!$H$3),Matrica!$H$13,IF(AND(AA136=Matrica!$A$14,AB136=Matrica!$B$3),Matrica!$B$14,IF(AND(AA136=Matrica!$A$14,AB136=Matrica!$E$3),Matrica!$E$14,IF(AND(AA136=Matrica!$A$14,AB136=Matrica!$H$3),Matrica!$H$14,IF(AND(AA136=Matrica!$A$15,AB136=Matrica!$B$3),Matrica!$B$15,IF(AND(AA136=Matrica!$A$15,AB136=Matrica!$E$3),Matrica!$E$15,IF(AND(AA136=Matrica!$A$15,AB136=Matrica!$H$3),Matrica!$H$15,IF(AND(AA136=Matrica!$A$16,AB136=Matrica!$B$3),Matrica!$B$16,IF(AND(AA136=Matrica!$A$16,AB136=Matrica!$E$3),Matrica!$E$16,IF(AND(AA136=Matrica!$A$16,AB136=Matrica!$H$3),Matrica!$H$16,"")))))))))))))))))))))))))))))))))))))))</f>
        <v>3.84</v>
      </c>
      <c r="Z136" s="36">
        <f>IF(AND(AA136=Matrica!$A$4,AB136=Matrica!$B$3),Matrica!$D$4,IF(AND(AA136=Matrica!$A$4,AB136=Matrica!$E$3),Matrica!$G$4,IF(AND(AA136=Matrica!$A$4,AB136=Matrica!$H$3),Matrica!$J$4,IF(AND(AA136=Matrica!$A$5,AB136=Matrica!$B$3),Matrica!$D$5,IF(AND(AA136=Matrica!$A$5,AB136=Matrica!$E$3),Matrica!$G$5,IF(AND(AA136=Matrica!$A$5,AB136=Matrica!$H$3),Matrica!$J$5,IF(AND(AA136=Matrica!$A$6,AB136=Matrica!$B$3),Matrica!$D$6,IF(AND(AA136=Matrica!$A$6,AB136=Matrica!$E$3),Matrica!$G$6,IF(AND(AA136=Matrica!$A$6,AB136=Matrica!$H$3),Matrica!$J$6,IF(AND(AA136=Matrica!$A$7,AB136=Matrica!$B$3),Matrica!$D$7,IF(AND(AA136=Matrica!$A$7,AB136=Matrica!$E$3),Matrica!$G$7,IF(AND(AA136=Matrica!$A$7,AB136=Matrica!$H$3),Matrica!$J$7,IF(AND(AA136=Matrica!$A$8,AB136=Matrica!$B$3),Matrica!$D$8,IF(AND(AA136=Matrica!$A$8,AB136=Matrica!$E$3),Matrica!$G$8,IF(AND(AA136=Matrica!$A$8,AB136=Matrica!$H$3),Matrica!$J$8,IF(AND(AA136=Matrica!$A$9,AB136=Matrica!$B$3),Matrica!$D$9,IF(AND(AA136=Matrica!$A$9,AB136=Matrica!$E$3),Matrica!$G$9,IF(AND(AA136=Matrica!$A$9,AB136=Matrica!$H$3),Matrica!$J$9,IF(AND(AA136=Matrica!$A$10,AB136=Matrica!$B$3),Matrica!$D$10,IF(AND(AA136=Matrica!$A$10,AB136=Matrica!$E$3),Matrica!$G$10,IF(AND(AA136=Matrica!$A$10,AB136=Matrica!$H$3),Matrica!$J$10,IF(AND(AA136=Matrica!$A$11,AB136=Matrica!$B$3),Matrica!$D$11,IF(AND(AA136=Matrica!$A$11,AB136=Matrica!$E$3),Matrica!$G$11,IF(AND(AA136=Matrica!$A$11,AB136=Matrica!$H$3),Matrica!$J$11,IF(AND(AA136=Matrica!$A$12,AB136=Matrica!$B$3),Matrica!$D$12,IF(AND(AA136=Matrica!$A$12,AB136=Matrica!$E$3),Matrica!$G$12,IF(AND(AA136=Matrica!$A$12,AB136=Matrica!$H$3),Matrica!$J$12,IF(AND(AA136=Matrica!$A$13,AB136=Matrica!$B$3),Matrica!$D$13,IF(AND(AA136=Matrica!$A$13,AB136=Matrica!$E$3),Matrica!$G$13,IF(AND(AA136=Matrica!$A$13,AB136=Matrica!$H$3),Matrica!$J$13,IF(AND(AA136=Matrica!$A$14,AB136=Matrica!$B$3),Matrica!$D$14,IF(AND(AA136=Matrica!$A$14,AB136=Matrica!$E$3),Matrica!$G$14,IF(AND(AA136=Matrica!$A$14,AB136=Matrica!$H$3),Matrica!$J$14,IF(AND(AA136=Matrica!$A$15,AB136=Matrica!$B$3),Matrica!$D$15,IF(AND(AA136=Matrica!$A$15,AB136=Matrica!$E$3),Matrica!$G$15,IF(AND(AA136=Matrica!$A$15,AB136=Matrica!$H$3),Matrica!$J$15,IF(AND(AA136=Matrica!$A$16,AB136=Matrica!$B$3),Matrica!$D$16,IF(AND(AA136=Matrica!$A$16,AB136=Matrica!$E$3),Matrica!$G$16,IF(AND(AA136=Matrica!$A$16,AB136=Matrica!$H$3),Matrica!$J$16,"")))))))))))))))))))))))))))))))))))))))</f>
        <v>3.96</v>
      </c>
      <c r="AA136" s="171" t="s">
        <v>9</v>
      </c>
      <c r="AB136" s="171">
        <v>3</v>
      </c>
      <c r="AC136" s="172">
        <v>3.96</v>
      </c>
      <c r="AD136" s="173" t="str">
        <f t="shared" si="64"/>
        <v>ISTI</v>
      </c>
      <c r="AE136" s="173">
        <f t="shared" si="55"/>
        <v>85.046728971962608</v>
      </c>
      <c r="AF136" s="173">
        <f t="shared" si="56"/>
        <v>-3.6496350364963584E-2</v>
      </c>
      <c r="AG136" s="174">
        <v>10.46</v>
      </c>
      <c r="AH136" s="136"/>
      <c r="AI136" s="175">
        <f t="shared" si="58"/>
        <v>56600.200799999999</v>
      </c>
      <c r="AJ136" s="175">
        <f t="shared" si="59"/>
        <v>-3.5651774265088698</v>
      </c>
      <c r="AK136" s="176" t="s">
        <v>8</v>
      </c>
      <c r="AL136" s="176">
        <v>3</v>
      </c>
      <c r="AM136" s="176">
        <v>4.54</v>
      </c>
      <c r="AN136" s="177">
        <f>+AM136*14292.98</f>
        <v>64890.129199999996</v>
      </c>
      <c r="AO136" s="177">
        <f>+(AN136/P136-1)*100</f>
        <v>10.559114768598409</v>
      </c>
      <c r="AP136" s="175">
        <f t="shared" si="60"/>
        <v>592038.10036799998</v>
      </c>
      <c r="AQ136" s="177">
        <f t="shared" si="61"/>
        <v>678750.75143199996</v>
      </c>
      <c r="AR136" s="178">
        <f t="shared" si="62"/>
        <v>-86712.651063999976</v>
      </c>
    </row>
    <row r="137" spans="3:44" ht="80.099999999999994" customHeight="1">
      <c r="C137" s="45" t="s">
        <v>276</v>
      </c>
      <c r="D137" s="142" t="s">
        <v>79</v>
      </c>
      <c r="E137" s="167" t="s">
        <v>11</v>
      </c>
      <c r="F137" s="41" t="s">
        <v>137</v>
      </c>
      <c r="G137" s="36"/>
      <c r="H137" s="36">
        <v>0.08</v>
      </c>
      <c r="I137" s="36">
        <v>0.1</v>
      </c>
      <c r="J137" s="36">
        <v>14.88</v>
      </c>
      <c r="K137" s="36">
        <v>14.88</v>
      </c>
      <c r="L137" s="40">
        <f t="shared" si="53"/>
        <v>16.070399999999999</v>
      </c>
      <c r="M137" s="40">
        <f t="shared" si="52"/>
        <v>17.558399999999999</v>
      </c>
      <c r="N137" s="39">
        <v>2871.8</v>
      </c>
      <c r="O137" s="39">
        <f t="shared" si="65"/>
        <v>46150.974719999998</v>
      </c>
      <c r="P137" s="39">
        <f t="shared" si="66"/>
        <v>50424.21312</v>
      </c>
      <c r="Q137" s="39">
        <f t="shared" si="67"/>
        <v>16.380987353363977</v>
      </c>
      <c r="R137" s="39">
        <f t="shared" si="68"/>
        <v>17.897745441638421</v>
      </c>
      <c r="S137" s="39">
        <v>3.23</v>
      </c>
      <c r="T137" s="36" t="s">
        <v>10</v>
      </c>
      <c r="U137" s="36" t="s">
        <v>291</v>
      </c>
      <c r="V137" s="39">
        <v>3.53</v>
      </c>
      <c r="W137" s="36" t="s">
        <v>9</v>
      </c>
      <c r="X137" s="36" t="s">
        <v>292</v>
      </c>
      <c r="Y137" s="36">
        <f>IF(AND(AA137=Matrica!$A$4,AB137=Matrica!$B$3),Matrica!$B$4,IF(AND(AA137=Matrica!$A$4,AB137=Matrica!$E$3),Matrica!$E$4,IF(AND(AA137=Matrica!$A$4,AB137=Matrica!$H$3),Matrica!$H$4,IF(AND(AA137=Matrica!$A$5,AB137=Matrica!$B$3),Matrica!$B$5,IF(AND(AA137=Matrica!$A$5,AB137=Matrica!$E$3),Matrica!$E$5,IF(AND(AA137=Matrica!$A$5,AB137=Matrica!$H$3),Matrica!$H$5,IF(AND(AA137=Matrica!$A$6,AB137=Matrica!$B$3),Matrica!$B$6,IF(AND(AA137=Matrica!$A$6,AB137=Matrica!$E$3),Matrica!$E$6,IF(AND(AA137=Matrica!$A$6,AB137=Matrica!$H$3),Matrica!$H$6,IF(AND(AA137=Matrica!$A$7,AB137=Matrica!$B$3),Matrica!$B$7,IF(AND(AA137=Matrica!$A$7,AB137=Matrica!$E$3),Matrica!$E$7,IF(AND(AA137=Matrica!$A$7,AB137=Matrica!$H$3),Matrica!$H$7,IF(AND(AA137=Matrica!$A$8,AB137=Matrica!$B$3),Matrica!$B$8,IF(AND(AA137=Matrica!$A$8,AB137=Matrica!$E$3),Matrica!$E$8,IF(AND(AA137=Matrica!$A$8,AB137=Matrica!$H$3),Matrica!$H$8,IF(AND(AA137=Matrica!$A$9,AB137=Matrica!$B$3),Matrica!$B$9,IF(AND(AA137=Matrica!$A$9,AB137=Matrica!$E$3),Matrica!$E$9,IF(AND(AA137=Matrica!$A$9,AB137=Matrica!$H$3),Matrica!$H$9,IF(AND(AA137=Matrica!$A$10,AB137=Matrica!$B$3),Matrica!$B$10,IF(AND(AA137=Matrica!$A$10,AB137=Matrica!$E$3),Matrica!$E$10,IF(AND(AA137=Matrica!$A$10,AB137=Matrica!$H$3),Matrica!$H$10,IF(AND(AA137=Matrica!$A$11,AB137=Matrica!$B$3),Matrica!$B$11,IF(AND(AA137=Matrica!$A$11,AB137=Matrica!$E$3),Matrica!$E$11,IF(AND(AA137=Matrica!$A$11,AB137=Matrica!$H$3),Matrica!$H$11,IF(AND(AA137=Matrica!$A$12,AB137=Matrica!$B$3),Matrica!$B$12,IF(AND(AA137=Matrica!$A$12,AB137=Matrica!$E$3),Matrica!$E$12,IF(AND(AA137=Matrica!$A$12,AB137=Matrica!$H$3),Matrica!$H$12,IF(AND(AA137=Matrica!$A$13,AB137=Matrica!$B$3),Matrica!$B$13,IF(AND(AA137=Matrica!$A$13,AB137=Matrica!$E$3),Matrica!$E$13,IF(AND(AA137=Matrica!$A$13,AB137=Matrica!$H$3),Matrica!$H$13,IF(AND(AA137=Matrica!$A$14,AB137=Matrica!$B$3),Matrica!$B$14,IF(AND(AA137=Matrica!$A$14,AB137=Matrica!$E$3),Matrica!$E$14,IF(AND(AA137=Matrica!$A$14,AB137=Matrica!$H$3),Matrica!$H$14,IF(AND(AA137=Matrica!$A$15,AB137=Matrica!$B$3),Matrica!$B$15,IF(AND(AA137=Matrica!$A$15,AB137=Matrica!$E$3),Matrica!$E$15,IF(AND(AA137=Matrica!$A$15,AB137=Matrica!$H$3),Matrica!$H$15,IF(AND(AA137=Matrica!$A$16,AB137=Matrica!$B$3),Matrica!$B$16,IF(AND(AA137=Matrica!$A$16,AB137=Matrica!$E$3),Matrica!$E$16,IF(AND(AA137=Matrica!$A$16,AB137=Matrica!$H$3),Matrica!$H$16,"")))))))))))))))))))))))))))))))))))))))</f>
        <v>3.34</v>
      </c>
      <c r="Z137" s="36">
        <f>IF(AND(AA137=Matrica!$A$4,AB137=Matrica!$B$3),Matrica!$D$4,IF(AND(AA137=Matrica!$A$4,AB137=Matrica!$E$3),Matrica!$G$4,IF(AND(AA137=Matrica!$A$4,AB137=Matrica!$H$3),Matrica!$J$4,IF(AND(AA137=Matrica!$A$5,AB137=Matrica!$B$3),Matrica!$D$5,IF(AND(AA137=Matrica!$A$5,AB137=Matrica!$E$3),Matrica!$G$5,IF(AND(AA137=Matrica!$A$5,AB137=Matrica!$H$3),Matrica!$J$5,IF(AND(AA137=Matrica!$A$6,AB137=Matrica!$B$3),Matrica!$D$6,IF(AND(AA137=Matrica!$A$6,AB137=Matrica!$E$3),Matrica!$G$6,IF(AND(AA137=Matrica!$A$6,AB137=Matrica!$H$3),Matrica!$J$6,IF(AND(AA137=Matrica!$A$7,AB137=Matrica!$B$3),Matrica!$D$7,IF(AND(AA137=Matrica!$A$7,AB137=Matrica!$E$3),Matrica!$G$7,IF(AND(AA137=Matrica!$A$7,AB137=Matrica!$H$3),Matrica!$J$7,IF(AND(AA137=Matrica!$A$8,AB137=Matrica!$B$3),Matrica!$D$8,IF(AND(AA137=Matrica!$A$8,AB137=Matrica!$E$3),Matrica!$G$8,IF(AND(AA137=Matrica!$A$8,AB137=Matrica!$H$3),Matrica!$J$8,IF(AND(AA137=Matrica!$A$9,AB137=Matrica!$B$3),Matrica!$D$9,IF(AND(AA137=Matrica!$A$9,AB137=Matrica!$E$3),Matrica!$G$9,IF(AND(AA137=Matrica!$A$9,AB137=Matrica!$H$3),Matrica!$J$9,IF(AND(AA137=Matrica!$A$10,AB137=Matrica!$B$3),Matrica!$D$10,IF(AND(AA137=Matrica!$A$10,AB137=Matrica!$E$3),Matrica!$G$10,IF(AND(AA137=Matrica!$A$10,AB137=Matrica!$H$3),Matrica!$J$10,IF(AND(AA137=Matrica!$A$11,AB137=Matrica!$B$3),Matrica!$D$11,IF(AND(AA137=Matrica!$A$11,AB137=Matrica!$E$3),Matrica!$G$11,IF(AND(AA137=Matrica!$A$11,AB137=Matrica!$H$3),Matrica!$J$11,IF(AND(AA137=Matrica!$A$12,AB137=Matrica!$B$3),Matrica!$D$12,IF(AND(AA137=Matrica!$A$12,AB137=Matrica!$E$3),Matrica!$G$12,IF(AND(AA137=Matrica!$A$12,AB137=Matrica!$H$3),Matrica!$J$12,IF(AND(AA137=Matrica!$A$13,AB137=Matrica!$B$3),Matrica!$D$13,IF(AND(AA137=Matrica!$A$13,AB137=Matrica!$E$3),Matrica!$G$13,IF(AND(AA137=Matrica!$A$13,AB137=Matrica!$H$3),Matrica!$J$13,IF(AND(AA137=Matrica!$A$14,AB137=Matrica!$B$3),Matrica!$D$14,IF(AND(AA137=Matrica!$A$14,AB137=Matrica!$E$3),Matrica!$G$14,IF(AND(AA137=Matrica!$A$14,AB137=Matrica!$H$3),Matrica!$J$14,IF(AND(AA137=Matrica!$A$15,AB137=Matrica!$B$3),Matrica!$D$15,IF(AND(AA137=Matrica!$A$15,AB137=Matrica!$E$3),Matrica!$G$15,IF(AND(AA137=Matrica!$A$15,AB137=Matrica!$H$3),Matrica!$J$15,IF(AND(AA137=Matrica!$A$16,AB137=Matrica!$B$3),Matrica!$D$16,IF(AND(AA137=Matrica!$A$16,AB137=Matrica!$E$3),Matrica!$G$16,IF(AND(AA137=Matrica!$A$16,AB137=Matrica!$H$3),Matrica!$J$16,"")))))))))))))))))))))))))))))))))))))))</f>
        <v>3.45</v>
      </c>
      <c r="AA137" s="171" t="s">
        <v>10</v>
      </c>
      <c r="AB137" s="171">
        <v>3</v>
      </c>
      <c r="AC137" s="172">
        <v>3.34</v>
      </c>
      <c r="AD137" s="173" t="str">
        <f t="shared" si="64"/>
        <v>ISTI</v>
      </c>
      <c r="AE137" s="173">
        <f t="shared" si="55"/>
        <v>3.4055727554179529</v>
      </c>
      <c r="AF137" s="173">
        <f t="shared" si="56"/>
        <v>-5.382436260623228E-2</v>
      </c>
      <c r="AG137" s="174">
        <v>3.06</v>
      </c>
      <c r="AH137" s="181">
        <f>AC136/((P136-P137)/P137+1)</f>
        <v>3.402124711316397</v>
      </c>
      <c r="AI137" s="175">
        <f t="shared" si="58"/>
        <v>47738.553199999995</v>
      </c>
      <c r="AJ137" s="175">
        <f t="shared" si="59"/>
        <v>-5.3261315424172224</v>
      </c>
      <c r="AK137" s="176" t="s">
        <v>9</v>
      </c>
      <c r="AL137" s="176">
        <v>3</v>
      </c>
      <c r="AM137" s="177">
        <v>3.9</v>
      </c>
      <c r="AN137" s="177">
        <f t="shared" si="47"/>
        <v>55742.621999999996</v>
      </c>
      <c r="AO137" s="177">
        <f t="shared" ref="AO137:AO144" si="69">+(AN137/P137-1)*100</f>
        <v>10.547331432506834</v>
      </c>
      <c r="AP137" s="175">
        <f t="shared" si="60"/>
        <v>146079.97279199999</v>
      </c>
      <c r="AQ137" s="177">
        <f t="shared" si="61"/>
        <v>170572.42332</v>
      </c>
      <c r="AR137" s="178">
        <f t="shared" si="62"/>
        <v>-24492.450528000016</v>
      </c>
    </row>
    <row r="138" spans="3:44" ht="80.099999999999994" customHeight="1">
      <c r="C138" s="45" t="s">
        <v>277</v>
      </c>
      <c r="D138" s="142" t="s">
        <v>79</v>
      </c>
      <c r="E138" s="167" t="s">
        <v>12</v>
      </c>
      <c r="F138" s="41" t="s">
        <v>137</v>
      </c>
      <c r="G138" s="36"/>
      <c r="H138" s="36">
        <v>0.08</v>
      </c>
      <c r="I138" s="36">
        <v>0.1</v>
      </c>
      <c r="J138" s="36">
        <v>13.65</v>
      </c>
      <c r="K138" s="36">
        <v>13.65</v>
      </c>
      <c r="L138" s="40">
        <f t="shared" si="53"/>
        <v>14.742000000000001</v>
      </c>
      <c r="M138" s="40">
        <f t="shared" si="52"/>
        <v>16.106999999999999</v>
      </c>
      <c r="N138" s="39">
        <v>2871.8</v>
      </c>
      <c r="O138" s="39">
        <f t="shared" si="65"/>
        <v>42336.075600000004</v>
      </c>
      <c r="P138" s="39">
        <f t="shared" si="66"/>
        <v>46256.082600000002</v>
      </c>
      <c r="Q138" s="39">
        <f t="shared" si="67"/>
        <v>15.026913801977036</v>
      </c>
      <c r="R138" s="39">
        <f t="shared" si="68"/>
        <v>16.418294709567501</v>
      </c>
      <c r="S138" s="39">
        <v>2.96</v>
      </c>
      <c r="T138" s="36" t="s">
        <v>10</v>
      </c>
      <c r="U138" s="36" t="s">
        <v>292</v>
      </c>
      <c r="V138" s="39">
        <v>3.24</v>
      </c>
      <c r="W138" s="36" t="s">
        <v>10</v>
      </c>
      <c r="X138" s="36" t="s">
        <v>291</v>
      </c>
      <c r="Y138" s="36">
        <f>IF(AND(AA138=Matrica!$A$4,AB138=Matrica!$B$3),Matrica!$B$4,IF(AND(AA138=Matrica!$A$4,AB138=Matrica!$E$3),Matrica!$E$4,IF(AND(AA138=Matrica!$A$4,AB138=Matrica!$H$3),Matrica!$H$4,IF(AND(AA138=Matrica!$A$5,AB138=Matrica!$B$3),Matrica!$B$5,IF(AND(AA138=Matrica!$A$5,AB138=Matrica!$E$3),Matrica!$E$5,IF(AND(AA138=Matrica!$A$5,AB138=Matrica!$H$3),Matrica!$H$5,IF(AND(AA138=Matrica!$A$6,AB138=Matrica!$B$3),Matrica!$B$6,IF(AND(AA138=Matrica!$A$6,AB138=Matrica!$E$3),Matrica!$E$6,IF(AND(AA138=Matrica!$A$6,AB138=Matrica!$H$3),Matrica!$H$6,IF(AND(AA138=Matrica!$A$7,AB138=Matrica!$B$3),Matrica!$B$7,IF(AND(AA138=Matrica!$A$7,AB138=Matrica!$E$3),Matrica!$E$7,IF(AND(AA138=Matrica!$A$7,AB138=Matrica!$H$3),Matrica!$H$7,IF(AND(AA138=Matrica!$A$8,AB138=Matrica!$B$3),Matrica!$B$8,IF(AND(AA138=Matrica!$A$8,AB138=Matrica!$E$3),Matrica!$E$8,IF(AND(AA138=Matrica!$A$8,AB138=Matrica!$H$3),Matrica!$H$8,IF(AND(AA138=Matrica!$A$9,AB138=Matrica!$B$3),Matrica!$B$9,IF(AND(AA138=Matrica!$A$9,AB138=Matrica!$E$3),Matrica!$E$9,IF(AND(AA138=Matrica!$A$9,AB138=Matrica!$H$3),Matrica!$H$9,IF(AND(AA138=Matrica!$A$10,AB138=Matrica!$B$3),Matrica!$B$10,IF(AND(AA138=Matrica!$A$10,AB138=Matrica!$E$3),Matrica!$E$10,IF(AND(AA138=Matrica!$A$10,AB138=Matrica!$H$3),Matrica!$H$10,IF(AND(AA138=Matrica!$A$11,AB138=Matrica!$B$3),Matrica!$B$11,IF(AND(AA138=Matrica!$A$11,AB138=Matrica!$E$3),Matrica!$E$11,IF(AND(AA138=Matrica!$A$11,AB138=Matrica!$H$3),Matrica!$H$11,IF(AND(AA138=Matrica!$A$12,AB138=Matrica!$B$3),Matrica!$B$12,IF(AND(AA138=Matrica!$A$12,AB138=Matrica!$E$3),Matrica!$E$12,IF(AND(AA138=Matrica!$A$12,AB138=Matrica!$H$3),Matrica!$H$12,IF(AND(AA138=Matrica!$A$13,AB138=Matrica!$B$3),Matrica!$B$13,IF(AND(AA138=Matrica!$A$13,AB138=Matrica!$E$3),Matrica!$E$13,IF(AND(AA138=Matrica!$A$13,AB138=Matrica!$H$3),Matrica!$H$13,IF(AND(AA138=Matrica!$A$14,AB138=Matrica!$B$3),Matrica!$B$14,IF(AND(AA138=Matrica!$A$14,AB138=Matrica!$E$3),Matrica!$E$14,IF(AND(AA138=Matrica!$A$14,AB138=Matrica!$H$3),Matrica!$H$14,IF(AND(AA138=Matrica!$A$15,AB138=Matrica!$B$3),Matrica!$B$15,IF(AND(AA138=Matrica!$A$15,AB138=Matrica!$E$3),Matrica!$E$15,IF(AND(AA138=Matrica!$A$15,AB138=Matrica!$H$3),Matrica!$H$15,IF(AND(AA138=Matrica!$A$16,AB138=Matrica!$B$3),Matrica!$B$16,IF(AND(AA138=Matrica!$A$16,AB138=Matrica!$E$3),Matrica!$E$16,IF(AND(AA138=Matrica!$A$16,AB138=Matrica!$H$3),Matrica!$H$16,"")))))))))))))))))))))))))))))))))))))))</f>
        <v>2.76</v>
      </c>
      <c r="Z138" s="36">
        <f>IF(AND(AA138=Matrica!$A$4,AB138=Matrica!$B$3),Matrica!$D$4,IF(AND(AA138=Matrica!$A$4,AB138=Matrica!$E$3),Matrica!$G$4,IF(AND(AA138=Matrica!$A$4,AB138=Matrica!$H$3),Matrica!$J$4,IF(AND(AA138=Matrica!$A$5,AB138=Matrica!$B$3),Matrica!$D$5,IF(AND(AA138=Matrica!$A$5,AB138=Matrica!$E$3),Matrica!$G$5,IF(AND(AA138=Matrica!$A$5,AB138=Matrica!$H$3),Matrica!$J$5,IF(AND(AA138=Matrica!$A$6,AB138=Matrica!$B$3),Matrica!$D$6,IF(AND(AA138=Matrica!$A$6,AB138=Matrica!$E$3),Matrica!$G$6,IF(AND(AA138=Matrica!$A$6,AB138=Matrica!$H$3),Matrica!$J$6,IF(AND(AA138=Matrica!$A$7,AB138=Matrica!$B$3),Matrica!$D$7,IF(AND(AA138=Matrica!$A$7,AB138=Matrica!$E$3),Matrica!$G$7,IF(AND(AA138=Matrica!$A$7,AB138=Matrica!$H$3),Matrica!$J$7,IF(AND(AA138=Matrica!$A$8,AB138=Matrica!$B$3),Matrica!$D$8,IF(AND(AA138=Matrica!$A$8,AB138=Matrica!$E$3),Matrica!$G$8,IF(AND(AA138=Matrica!$A$8,AB138=Matrica!$H$3),Matrica!$J$8,IF(AND(AA138=Matrica!$A$9,AB138=Matrica!$B$3),Matrica!$D$9,IF(AND(AA138=Matrica!$A$9,AB138=Matrica!$E$3),Matrica!$G$9,IF(AND(AA138=Matrica!$A$9,AB138=Matrica!$H$3),Matrica!$J$9,IF(AND(AA138=Matrica!$A$10,AB138=Matrica!$B$3),Matrica!$D$10,IF(AND(AA138=Matrica!$A$10,AB138=Matrica!$E$3),Matrica!$G$10,IF(AND(AA138=Matrica!$A$10,AB138=Matrica!$H$3),Matrica!$J$10,IF(AND(AA138=Matrica!$A$11,AB138=Matrica!$B$3),Matrica!$D$11,IF(AND(AA138=Matrica!$A$11,AB138=Matrica!$E$3),Matrica!$G$11,IF(AND(AA138=Matrica!$A$11,AB138=Matrica!$H$3),Matrica!$J$11,IF(AND(AA138=Matrica!$A$12,AB138=Matrica!$B$3),Matrica!$D$12,IF(AND(AA138=Matrica!$A$12,AB138=Matrica!$E$3),Matrica!$G$12,IF(AND(AA138=Matrica!$A$12,AB138=Matrica!$H$3),Matrica!$J$12,IF(AND(AA138=Matrica!$A$13,AB138=Matrica!$B$3),Matrica!$D$13,IF(AND(AA138=Matrica!$A$13,AB138=Matrica!$E$3),Matrica!$G$13,IF(AND(AA138=Matrica!$A$13,AB138=Matrica!$H$3),Matrica!$J$13,IF(AND(AA138=Matrica!$A$14,AB138=Matrica!$B$3),Matrica!$D$14,IF(AND(AA138=Matrica!$A$14,AB138=Matrica!$E$3),Matrica!$G$14,IF(AND(AA138=Matrica!$A$14,AB138=Matrica!$H$3),Matrica!$J$14,IF(AND(AA138=Matrica!$A$15,AB138=Matrica!$B$3),Matrica!$D$15,IF(AND(AA138=Matrica!$A$15,AB138=Matrica!$E$3),Matrica!$G$15,IF(AND(AA138=Matrica!$A$15,AB138=Matrica!$H$3),Matrica!$J$15,IF(AND(AA138=Matrica!$A$16,AB138=Matrica!$B$3),Matrica!$D$16,IF(AND(AA138=Matrica!$A$16,AB138=Matrica!$E$3),Matrica!$G$16,IF(AND(AA138=Matrica!$A$16,AB138=Matrica!$H$3),Matrica!$J$16,"")))))))))))))))))))))))))))))))))))))))</f>
        <v>2.84</v>
      </c>
      <c r="AA138" s="171" t="s">
        <v>11</v>
      </c>
      <c r="AB138" s="171">
        <v>3</v>
      </c>
      <c r="AC138" s="172">
        <v>2.78</v>
      </c>
      <c r="AD138" s="173" t="str">
        <f t="shared" si="64"/>
        <v>PAD</v>
      </c>
      <c r="AE138" s="173">
        <f t="shared" si="55"/>
        <v>-6.081081081081086</v>
      </c>
      <c r="AF138" s="173">
        <f t="shared" si="56"/>
        <v>-0.14197530864197541</v>
      </c>
      <c r="AG138" s="174">
        <v>0</v>
      </c>
      <c r="AH138" s="181">
        <f>AC137/((P137-P138)/P138+1)</f>
        <v>3.0639112903225807</v>
      </c>
      <c r="AI138" s="175">
        <f t="shared" si="58"/>
        <v>39734.484399999994</v>
      </c>
      <c r="AJ138" s="175">
        <f t="shared" si="59"/>
        <v>-14.098898638684132</v>
      </c>
      <c r="AK138" s="176" t="s">
        <v>9</v>
      </c>
      <c r="AL138" s="176">
        <v>2</v>
      </c>
      <c r="AM138" s="176">
        <v>3.58</v>
      </c>
      <c r="AN138" s="177">
        <f t="shared" si="47"/>
        <v>51168.868399999999</v>
      </c>
      <c r="AO138" s="177">
        <f t="shared" si="69"/>
        <v>10.6208427602557</v>
      </c>
      <c r="AP138" s="175">
        <f t="shared" si="60"/>
        <v>0</v>
      </c>
      <c r="AQ138" s="177">
        <f t="shared" si="61"/>
        <v>0</v>
      </c>
      <c r="AR138" s="178">
        <f t="shared" si="62"/>
        <v>0</v>
      </c>
    </row>
    <row r="139" spans="3:44" ht="80.099999999999994" customHeight="1">
      <c r="C139" s="45" t="s">
        <v>278</v>
      </c>
      <c r="D139" s="143" t="s">
        <v>132</v>
      </c>
      <c r="E139" s="167" t="s">
        <v>13</v>
      </c>
      <c r="F139" s="41" t="s">
        <v>137</v>
      </c>
      <c r="G139" s="36"/>
      <c r="H139" s="36"/>
      <c r="I139" s="36"/>
      <c r="J139" s="36">
        <v>11.15</v>
      </c>
      <c r="K139" s="36">
        <v>11.15</v>
      </c>
      <c r="L139" s="40">
        <f t="shared" si="53"/>
        <v>11.15</v>
      </c>
      <c r="M139" s="40">
        <f t="shared" si="52"/>
        <v>11.15</v>
      </c>
      <c r="N139" s="39">
        <v>2871.8</v>
      </c>
      <c r="O139" s="39">
        <f t="shared" si="65"/>
        <v>32020.570000000003</v>
      </c>
      <c r="P139" s="39">
        <f t="shared" si="66"/>
        <v>32020.570000000003</v>
      </c>
      <c r="Q139" s="39">
        <f t="shared" si="67"/>
        <v>11.365492395336044</v>
      </c>
      <c r="R139" s="39">
        <f t="shared" si="68"/>
        <v>11.365492395336044</v>
      </c>
      <c r="S139" s="39">
        <v>2.2400000000000002</v>
      </c>
      <c r="T139" s="36" t="s">
        <v>12</v>
      </c>
      <c r="U139" s="36" t="s">
        <v>291</v>
      </c>
      <c r="V139" s="39">
        <v>2.2400000000000002</v>
      </c>
      <c r="W139" s="36" t="s">
        <v>12</v>
      </c>
      <c r="X139" s="36" t="s">
        <v>291</v>
      </c>
      <c r="Y139" s="36">
        <f>IF(AND(AA139=Matrica!$A$4,AB139=Matrica!$B$3),Matrica!$B$4,IF(AND(AA139=Matrica!$A$4,AB139=Matrica!$E$3),Matrica!$E$4,IF(AND(AA139=Matrica!$A$4,AB139=Matrica!$H$3),Matrica!$H$4,IF(AND(AA139=Matrica!$A$5,AB139=Matrica!$B$3),Matrica!$B$5,IF(AND(AA139=Matrica!$A$5,AB139=Matrica!$E$3),Matrica!$E$5,IF(AND(AA139=Matrica!$A$5,AB139=Matrica!$H$3),Matrica!$H$5,IF(AND(AA139=Matrica!$A$6,AB139=Matrica!$B$3),Matrica!$B$6,IF(AND(AA139=Matrica!$A$6,AB139=Matrica!$E$3),Matrica!$E$6,IF(AND(AA139=Matrica!$A$6,AB139=Matrica!$H$3),Matrica!$H$6,IF(AND(AA139=Matrica!$A$7,AB139=Matrica!$B$3),Matrica!$B$7,IF(AND(AA139=Matrica!$A$7,AB139=Matrica!$E$3),Matrica!$E$7,IF(AND(AA139=Matrica!$A$7,AB139=Matrica!$H$3),Matrica!$H$7,IF(AND(AA139=Matrica!$A$8,AB139=Matrica!$B$3),Matrica!$B$8,IF(AND(AA139=Matrica!$A$8,AB139=Matrica!$E$3),Matrica!$E$8,IF(AND(AA139=Matrica!$A$8,AB139=Matrica!$H$3),Matrica!$H$8,IF(AND(AA139=Matrica!$A$9,AB139=Matrica!$B$3),Matrica!$B$9,IF(AND(AA139=Matrica!$A$9,AB139=Matrica!$E$3),Matrica!$E$9,IF(AND(AA139=Matrica!$A$9,AB139=Matrica!$H$3),Matrica!$H$9,IF(AND(AA139=Matrica!$A$10,AB139=Matrica!$B$3),Matrica!$B$10,IF(AND(AA139=Matrica!$A$10,AB139=Matrica!$E$3),Matrica!$E$10,IF(AND(AA139=Matrica!$A$10,AB139=Matrica!$H$3),Matrica!$H$10,IF(AND(AA139=Matrica!$A$11,AB139=Matrica!$B$3),Matrica!$B$11,IF(AND(AA139=Matrica!$A$11,AB139=Matrica!$E$3),Matrica!$E$11,IF(AND(AA139=Matrica!$A$11,AB139=Matrica!$H$3),Matrica!$H$11,IF(AND(AA139=Matrica!$A$12,AB139=Matrica!$B$3),Matrica!$B$12,IF(AND(AA139=Matrica!$A$12,AB139=Matrica!$E$3),Matrica!$E$12,IF(AND(AA139=Matrica!$A$12,AB139=Matrica!$H$3),Matrica!$H$12,IF(AND(AA139=Matrica!$A$13,AB139=Matrica!$B$3),Matrica!$B$13,IF(AND(AA139=Matrica!$A$13,AB139=Matrica!$E$3),Matrica!$E$13,IF(AND(AA139=Matrica!$A$13,AB139=Matrica!$H$3),Matrica!$H$13,IF(AND(AA139=Matrica!$A$14,AB139=Matrica!$B$3),Matrica!$B$14,IF(AND(AA139=Matrica!$A$14,AB139=Matrica!$E$3),Matrica!$E$14,IF(AND(AA139=Matrica!$A$14,AB139=Matrica!$H$3),Matrica!$H$14,IF(AND(AA139=Matrica!$A$15,AB139=Matrica!$B$3),Matrica!$B$15,IF(AND(AA139=Matrica!$A$15,AB139=Matrica!$E$3),Matrica!$E$15,IF(AND(AA139=Matrica!$A$15,AB139=Matrica!$H$3),Matrica!$H$15,IF(AND(AA139=Matrica!$A$16,AB139=Matrica!$B$3),Matrica!$B$16,IF(AND(AA139=Matrica!$A$16,AB139=Matrica!$E$3),Matrica!$E$16,IF(AND(AA139=Matrica!$A$16,AB139=Matrica!$H$3),Matrica!$H$16,"")))))))))))))))))))))))))))))))))))))))</f>
        <v>2.2400000000000002</v>
      </c>
      <c r="Z139" s="36">
        <f>IF(AND(AA139=Matrica!$A$4,AB139=Matrica!$B$3),Matrica!$D$4,IF(AND(AA139=Matrica!$A$4,AB139=Matrica!$E$3),Matrica!$G$4,IF(AND(AA139=Matrica!$A$4,AB139=Matrica!$H$3),Matrica!$J$4,IF(AND(AA139=Matrica!$A$5,AB139=Matrica!$B$3),Matrica!$D$5,IF(AND(AA139=Matrica!$A$5,AB139=Matrica!$E$3),Matrica!$G$5,IF(AND(AA139=Matrica!$A$5,AB139=Matrica!$H$3),Matrica!$J$5,IF(AND(AA139=Matrica!$A$6,AB139=Matrica!$B$3),Matrica!$D$6,IF(AND(AA139=Matrica!$A$6,AB139=Matrica!$E$3),Matrica!$G$6,IF(AND(AA139=Matrica!$A$6,AB139=Matrica!$H$3),Matrica!$J$6,IF(AND(AA139=Matrica!$A$7,AB139=Matrica!$B$3),Matrica!$D$7,IF(AND(AA139=Matrica!$A$7,AB139=Matrica!$E$3),Matrica!$G$7,IF(AND(AA139=Matrica!$A$7,AB139=Matrica!$H$3),Matrica!$J$7,IF(AND(AA139=Matrica!$A$8,AB139=Matrica!$B$3),Matrica!$D$8,IF(AND(AA139=Matrica!$A$8,AB139=Matrica!$E$3),Matrica!$G$8,IF(AND(AA139=Matrica!$A$8,AB139=Matrica!$H$3),Matrica!$J$8,IF(AND(AA139=Matrica!$A$9,AB139=Matrica!$B$3),Matrica!$D$9,IF(AND(AA139=Matrica!$A$9,AB139=Matrica!$E$3),Matrica!$G$9,IF(AND(AA139=Matrica!$A$9,AB139=Matrica!$H$3),Matrica!$J$9,IF(AND(AA139=Matrica!$A$10,AB139=Matrica!$B$3),Matrica!$D$10,IF(AND(AA139=Matrica!$A$10,AB139=Matrica!$E$3),Matrica!$G$10,IF(AND(AA139=Matrica!$A$10,AB139=Matrica!$H$3),Matrica!$J$10,IF(AND(AA139=Matrica!$A$11,AB139=Matrica!$B$3),Matrica!$D$11,IF(AND(AA139=Matrica!$A$11,AB139=Matrica!$E$3),Matrica!$G$11,IF(AND(AA139=Matrica!$A$11,AB139=Matrica!$H$3),Matrica!$J$11,IF(AND(AA139=Matrica!$A$12,AB139=Matrica!$B$3),Matrica!$D$12,IF(AND(AA139=Matrica!$A$12,AB139=Matrica!$E$3),Matrica!$G$12,IF(AND(AA139=Matrica!$A$12,AB139=Matrica!$H$3),Matrica!$J$12,IF(AND(AA139=Matrica!$A$13,AB139=Matrica!$B$3),Matrica!$D$13,IF(AND(AA139=Matrica!$A$13,AB139=Matrica!$E$3),Matrica!$G$13,IF(AND(AA139=Matrica!$A$13,AB139=Matrica!$H$3),Matrica!$J$13,IF(AND(AA139=Matrica!$A$14,AB139=Matrica!$B$3),Matrica!$D$14,IF(AND(AA139=Matrica!$A$14,AB139=Matrica!$E$3),Matrica!$G$14,IF(AND(AA139=Matrica!$A$14,AB139=Matrica!$H$3),Matrica!$J$14,IF(AND(AA139=Matrica!$A$15,AB139=Matrica!$B$3),Matrica!$D$15,IF(AND(AA139=Matrica!$A$15,AB139=Matrica!$E$3),Matrica!$G$15,IF(AND(AA139=Matrica!$A$15,AB139=Matrica!$H$3),Matrica!$J$15,IF(AND(AA139=Matrica!$A$16,AB139=Matrica!$B$3),Matrica!$D$16,IF(AND(AA139=Matrica!$A$16,AB139=Matrica!$E$3),Matrica!$G$16,IF(AND(AA139=Matrica!$A$16,AB139=Matrica!$H$3),Matrica!$J$16,"")))))))))))))))))))))))))))))))))))))))</f>
        <v>2.36</v>
      </c>
      <c r="AA139" s="171" t="s">
        <v>12</v>
      </c>
      <c r="AB139" s="171">
        <v>2</v>
      </c>
      <c r="AC139" s="172">
        <v>2.2999999999999998</v>
      </c>
      <c r="AD139" s="173" t="str">
        <f t="shared" si="64"/>
        <v>ISTI</v>
      </c>
      <c r="AE139" s="173">
        <f t="shared" si="55"/>
        <v>2.6785714285714106</v>
      </c>
      <c r="AF139" s="173">
        <f t="shared" si="56"/>
        <v>2.6785714285714107E-2</v>
      </c>
      <c r="AG139" s="174">
        <f>139.3+80</f>
        <v>219.3</v>
      </c>
      <c r="AH139" s="181"/>
      <c r="AI139" s="175">
        <f t="shared" si="58"/>
        <v>32873.853999999999</v>
      </c>
      <c r="AJ139" s="175">
        <f t="shared" si="59"/>
        <v>2.6647995335498331</v>
      </c>
      <c r="AK139" s="176" t="s">
        <v>11</v>
      </c>
      <c r="AL139" s="176">
        <v>1</v>
      </c>
      <c r="AM139" s="176">
        <v>2.4700000000000002</v>
      </c>
      <c r="AN139" s="177">
        <f t="shared" si="47"/>
        <v>35303.660600000003</v>
      </c>
      <c r="AO139" s="177">
        <f t="shared" si="69"/>
        <v>10.253067325160048</v>
      </c>
      <c r="AP139" s="175">
        <f t="shared" si="60"/>
        <v>7209236.1822000006</v>
      </c>
      <c r="AQ139" s="177">
        <f t="shared" si="61"/>
        <v>7742092.769580001</v>
      </c>
      <c r="AR139" s="178">
        <f t="shared" si="62"/>
        <v>-532856.58738000039</v>
      </c>
    </row>
    <row r="140" spans="3:44" ht="80.099999999999994" customHeight="1">
      <c r="C140" s="45" t="s">
        <v>279</v>
      </c>
      <c r="D140" s="143" t="s">
        <v>80</v>
      </c>
      <c r="E140" s="167" t="s">
        <v>13</v>
      </c>
      <c r="F140" s="41" t="s">
        <v>137</v>
      </c>
      <c r="G140" s="36"/>
      <c r="H140" s="36"/>
      <c r="I140" s="36"/>
      <c r="J140" s="36">
        <v>11.15</v>
      </c>
      <c r="K140" s="36">
        <v>11.15</v>
      </c>
      <c r="L140" s="40">
        <v>11.15</v>
      </c>
      <c r="M140" s="40">
        <f t="shared" si="52"/>
        <v>11.15</v>
      </c>
      <c r="N140" s="39">
        <v>2871.8</v>
      </c>
      <c r="O140" s="39">
        <f t="shared" si="65"/>
        <v>32020.570000000003</v>
      </c>
      <c r="P140" s="39">
        <f t="shared" si="66"/>
        <v>32020.570000000003</v>
      </c>
      <c r="Q140" s="39">
        <f t="shared" si="67"/>
        <v>11.365492395336044</v>
      </c>
      <c r="R140" s="39">
        <f t="shared" si="68"/>
        <v>11.365492395336044</v>
      </c>
      <c r="S140" s="39">
        <v>2.2400000000000002</v>
      </c>
      <c r="T140" s="36" t="s">
        <v>12</v>
      </c>
      <c r="U140" s="36" t="s">
        <v>291</v>
      </c>
      <c r="V140" s="39">
        <v>2.2400000000000002</v>
      </c>
      <c r="W140" s="36" t="s">
        <v>12</v>
      </c>
      <c r="X140" s="36" t="s">
        <v>291</v>
      </c>
      <c r="Y140" s="40">
        <f>IF(AND(AA140=Matrica!$A$4,AB140=Matrica!$B$3),Matrica!$B$4,IF(AND(AA140=Matrica!$A$4,AB140=Matrica!$E$3),Matrica!$E$4,IF(AND(AA140=Matrica!$A$4,AB140=Matrica!$H$3),Matrica!$H$4,IF(AND(AA140=Matrica!$A$5,AB140=Matrica!$B$3),Matrica!$B$5,IF(AND(AA140=Matrica!$A$5,AB140=Matrica!$E$3),Matrica!$E$5,IF(AND(AA140=Matrica!$A$5,AB140=Matrica!$H$3),Matrica!$H$5,IF(AND(AA140=Matrica!$A$6,AB140=Matrica!$B$3),Matrica!$B$6,IF(AND(AA140=Matrica!$A$6,AB140=Matrica!$E$3),Matrica!$E$6,IF(AND(AA140=Matrica!$A$6,AB140=Matrica!$H$3),Matrica!$H$6,IF(AND(AA140=Matrica!$A$7,AB140=Matrica!$B$3),Matrica!$B$7,IF(AND(AA140=Matrica!$A$7,AB140=Matrica!$E$3),Matrica!$E$7,IF(AND(AA140=Matrica!$A$7,AB140=Matrica!$H$3),Matrica!$H$7,IF(AND(AA140=Matrica!$A$8,AB140=Matrica!$B$3),Matrica!$B$8,IF(AND(AA140=Matrica!$A$8,AB140=Matrica!$E$3),Matrica!$E$8,IF(AND(AA140=Matrica!$A$8,AB140=Matrica!$H$3),Matrica!$H$8,IF(AND(AA140=Matrica!$A$9,AB140=Matrica!$B$3),Matrica!$B$9,IF(AND(AA140=Matrica!$A$9,AB140=Matrica!$E$3),Matrica!$E$9,IF(AND(AA140=Matrica!$A$9,AB140=Matrica!$H$3),Matrica!$H$9,IF(AND(AA140=Matrica!$A$10,AB140=Matrica!$B$3),Matrica!$B$10,IF(AND(AA140=Matrica!$A$10,AB140=Matrica!$E$3),Matrica!$E$10,IF(AND(AA140=Matrica!$A$10,AB140=Matrica!$H$3),Matrica!$H$10,IF(AND(AA140=Matrica!$A$11,AB140=Matrica!$B$3),Matrica!$B$11,IF(AND(AA140=Matrica!$A$11,AB140=Matrica!$E$3),Matrica!$E$11,IF(AND(AA140=Matrica!$A$11,AB140=Matrica!$H$3),Matrica!$H$11,IF(AND(AA140=Matrica!$A$12,AB140=Matrica!$B$3),Matrica!$B$12,IF(AND(AA140=Matrica!$A$12,AB140=Matrica!$E$3),Matrica!$E$12,IF(AND(AA140=Matrica!$A$12,AB140=Matrica!$H$3),Matrica!$H$12,IF(AND(AA140=Matrica!$A$13,AB140=Matrica!$B$3),Matrica!$B$13,IF(AND(AA140=Matrica!$A$13,AB140=Matrica!$E$3),Matrica!$E$13,IF(AND(AA140=Matrica!$A$13,AB140=Matrica!$H$3),Matrica!$H$13,IF(AND(AA140=Matrica!$A$14,AB140=Matrica!$B$3),Matrica!$B$14,IF(AND(AA140=Matrica!$A$14,AB140=Matrica!$E$3),Matrica!$E$14,IF(AND(AA140=Matrica!$A$14,AB140=Matrica!$H$3),Matrica!$H$14,IF(AND(AA140=Matrica!$A$15,AB140=Matrica!$B$3),Matrica!$B$15,IF(AND(AA140=Matrica!$A$15,AB140=Matrica!$E$3),Matrica!$E$15,IF(AND(AA140=Matrica!$A$15,AB140=Matrica!$H$3),Matrica!$H$15,IF(AND(AA140=Matrica!$A$16,AB140=Matrica!$B$3),Matrica!$B$16,IF(AND(AA140=Matrica!$A$16,AB140=Matrica!$E$3),Matrica!$E$16,IF(AND(AA140=Matrica!$A$16,AB140=Matrica!$H$3),Matrica!$H$16,"")))))))))))))))))))))))))))))))))))))))</f>
        <v>2.1</v>
      </c>
      <c r="Z140" s="36">
        <f>IF(AND(AA140=Matrica!$A$4,AB140=Matrica!$B$3),Matrica!$D$4,IF(AND(AA140=Matrica!$A$4,AB140=Matrica!$E$3),Matrica!$G$4,IF(AND(AA140=Matrica!$A$4,AB140=Matrica!$H$3),Matrica!$J$4,IF(AND(AA140=Matrica!$A$5,AB140=Matrica!$B$3),Matrica!$D$5,IF(AND(AA140=Matrica!$A$5,AB140=Matrica!$E$3),Matrica!$G$5,IF(AND(AA140=Matrica!$A$5,AB140=Matrica!$H$3),Matrica!$J$5,IF(AND(AA140=Matrica!$A$6,AB140=Matrica!$B$3),Matrica!$D$6,IF(AND(AA140=Matrica!$A$6,AB140=Matrica!$E$3),Matrica!$G$6,IF(AND(AA140=Matrica!$A$6,AB140=Matrica!$H$3),Matrica!$J$6,IF(AND(AA140=Matrica!$A$7,AB140=Matrica!$B$3),Matrica!$D$7,IF(AND(AA140=Matrica!$A$7,AB140=Matrica!$E$3),Matrica!$G$7,IF(AND(AA140=Matrica!$A$7,AB140=Matrica!$H$3),Matrica!$J$7,IF(AND(AA140=Matrica!$A$8,AB140=Matrica!$B$3),Matrica!$D$8,IF(AND(AA140=Matrica!$A$8,AB140=Matrica!$E$3),Matrica!$G$8,IF(AND(AA140=Matrica!$A$8,AB140=Matrica!$H$3),Matrica!$J$8,IF(AND(AA140=Matrica!$A$9,AB140=Matrica!$B$3),Matrica!$D$9,IF(AND(AA140=Matrica!$A$9,AB140=Matrica!$E$3),Matrica!$G$9,IF(AND(AA140=Matrica!$A$9,AB140=Matrica!$H$3),Matrica!$J$9,IF(AND(AA140=Matrica!$A$10,AB140=Matrica!$B$3),Matrica!$D$10,IF(AND(AA140=Matrica!$A$10,AB140=Matrica!$E$3),Matrica!$G$10,IF(AND(AA140=Matrica!$A$10,AB140=Matrica!$H$3),Matrica!$J$10,IF(AND(AA140=Matrica!$A$11,AB140=Matrica!$B$3),Matrica!$D$11,IF(AND(AA140=Matrica!$A$11,AB140=Matrica!$E$3),Matrica!$G$11,IF(AND(AA140=Matrica!$A$11,AB140=Matrica!$H$3),Matrica!$J$11,IF(AND(AA140=Matrica!$A$12,AB140=Matrica!$B$3),Matrica!$D$12,IF(AND(AA140=Matrica!$A$12,AB140=Matrica!$E$3),Matrica!$G$12,IF(AND(AA140=Matrica!$A$12,AB140=Matrica!$H$3),Matrica!$J$12,IF(AND(AA140=Matrica!$A$13,AB140=Matrica!$B$3),Matrica!$D$13,IF(AND(AA140=Matrica!$A$13,AB140=Matrica!$E$3),Matrica!$G$13,IF(AND(AA140=Matrica!$A$13,AB140=Matrica!$H$3),Matrica!$J$13,IF(AND(AA140=Matrica!$A$14,AB140=Matrica!$B$3),Matrica!$D$14,IF(AND(AA140=Matrica!$A$14,AB140=Matrica!$E$3),Matrica!$G$14,IF(AND(AA140=Matrica!$A$14,AB140=Matrica!$H$3),Matrica!$J$14,IF(AND(AA140=Matrica!$A$15,AB140=Matrica!$B$3),Matrica!$D$15,IF(AND(AA140=Matrica!$A$15,AB140=Matrica!$E$3),Matrica!$G$15,IF(AND(AA140=Matrica!$A$15,AB140=Matrica!$H$3),Matrica!$J$15,IF(AND(AA140=Matrica!$A$16,AB140=Matrica!$B$3),Matrica!$D$16,IF(AND(AA140=Matrica!$A$16,AB140=Matrica!$E$3),Matrica!$G$16,IF(AND(AA140=Matrica!$A$16,AB140=Matrica!$H$3),Matrica!$J$16,"")))))))))))))))))))))))))))))))))))))))</f>
        <v>2.16</v>
      </c>
      <c r="AA140" s="171" t="s">
        <v>13</v>
      </c>
      <c r="AB140" s="171">
        <v>3</v>
      </c>
      <c r="AC140" s="172">
        <v>2.1</v>
      </c>
      <c r="AD140" s="173" t="str">
        <f t="shared" si="64"/>
        <v>PAD</v>
      </c>
      <c r="AE140" s="173">
        <f t="shared" si="55"/>
        <v>-6.2500000000000053</v>
      </c>
      <c r="AF140" s="173">
        <f t="shared" si="56"/>
        <v>-6.2500000000000056E-2</v>
      </c>
      <c r="AG140" s="174">
        <v>36.44</v>
      </c>
      <c r="AH140" s="181"/>
      <c r="AI140" s="175">
        <f t="shared" si="58"/>
        <v>30015.258000000002</v>
      </c>
      <c r="AJ140" s="175">
        <f t="shared" si="59"/>
        <v>-6.2625743389327582</v>
      </c>
      <c r="AK140" s="176" t="s">
        <v>11</v>
      </c>
      <c r="AL140" s="176">
        <v>1</v>
      </c>
      <c r="AM140" s="176">
        <v>2.4700000000000002</v>
      </c>
      <c r="AN140" s="177">
        <f t="shared" si="47"/>
        <v>35303.660600000003</v>
      </c>
      <c r="AO140" s="177">
        <f t="shared" si="69"/>
        <v>10.253067325160048</v>
      </c>
      <c r="AP140" s="175">
        <f t="shared" si="60"/>
        <v>1093756.0015199999</v>
      </c>
      <c r="AQ140" s="177">
        <f t="shared" si="61"/>
        <v>1286465.3922640001</v>
      </c>
      <c r="AR140" s="178">
        <f t="shared" si="62"/>
        <v>-192709.39074400021</v>
      </c>
    </row>
    <row r="141" spans="3:44" ht="80.099999999999994" customHeight="1">
      <c r="C141" s="45" t="s">
        <v>280</v>
      </c>
      <c r="D141" s="143" t="s">
        <v>80</v>
      </c>
      <c r="E141" s="167" t="s">
        <v>14</v>
      </c>
      <c r="F141" s="41" t="s">
        <v>137</v>
      </c>
      <c r="G141" s="36"/>
      <c r="H141" s="36"/>
      <c r="I141" s="36"/>
      <c r="J141" s="36">
        <v>9.85</v>
      </c>
      <c r="K141" s="36">
        <v>9.85</v>
      </c>
      <c r="L141" s="40">
        <v>9.85</v>
      </c>
      <c r="M141" s="40">
        <f t="shared" si="52"/>
        <v>9.85</v>
      </c>
      <c r="N141" s="39">
        <v>2871.8</v>
      </c>
      <c r="O141" s="39">
        <f t="shared" si="65"/>
        <v>28287.23</v>
      </c>
      <c r="P141" s="39">
        <f t="shared" si="66"/>
        <v>28287.23</v>
      </c>
      <c r="Q141" s="39">
        <f t="shared" si="67"/>
        <v>10.040367721440361</v>
      </c>
      <c r="R141" s="39">
        <f t="shared" si="68"/>
        <v>10.040367721440361</v>
      </c>
      <c r="S141" s="39">
        <v>1.98</v>
      </c>
      <c r="T141" s="36" t="s">
        <v>13</v>
      </c>
      <c r="U141" s="36" t="s">
        <v>291</v>
      </c>
      <c r="V141" s="39">
        <v>1.98</v>
      </c>
      <c r="W141" s="36" t="s">
        <v>13</v>
      </c>
      <c r="X141" s="36" t="s">
        <v>291</v>
      </c>
      <c r="Y141" s="36">
        <f>IF(AND(AA141=Matrica!$A$4,AB141=Matrica!$B$3),Matrica!$B$4,IF(AND(AA141=Matrica!$A$4,AB141=Matrica!$E$3),Matrica!$E$4,IF(AND(AA141=Matrica!$A$4,AB141=Matrica!$H$3),Matrica!$H$4,IF(AND(AA141=Matrica!$A$5,AB141=Matrica!$B$3),Matrica!$B$5,IF(AND(AA141=Matrica!$A$5,AB141=Matrica!$E$3),Matrica!$E$5,IF(AND(AA141=Matrica!$A$5,AB141=Matrica!$H$3),Matrica!$H$5,IF(AND(AA141=Matrica!$A$6,AB141=Matrica!$B$3),Matrica!$B$6,IF(AND(AA141=Matrica!$A$6,AB141=Matrica!$E$3),Matrica!$E$6,IF(AND(AA141=Matrica!$A$6,AB141=Matrica!$H$3),Matrica!$H$6,IF(AND(AA141=Matrica!$A$7,AB141=Matrica!$B$3),Matrica!$B$7,IF(AND(AA141=Matrica!$A$7,AB141=Matrica!$E$3),Matrica!$E$7,IF(AND(AA141=Matrica!$A$7,AB141=Matrica!$H$3),Matrica!$H$7,IF(AND(AA141=Matrica!$A$8,AB141=Matrica!$B$3),Matrica!$B$8,IF(AND(AA141=Matrica!$A$8,AB141=Matrica!$E$3),Matrica!$E$8,IF(AND(AA141=Matrica!$A$8,AB141=Matrica!$H$3),Matrica!$H$8,IF(AND(AA141=Matrica!$A$9,AB141=Matrica!$B$3),Matrica!$B$9,IF(AND(AA141=Matrica!$A$9,AB141=Matrica!$E$3),Matrica!$E$9,IF(AND(AA141=Matrica!$A$9,AB141=Matrica!$H$3),Matrica!$H$9,IF(AND(AA141=Matrica!$A$10,AB141=Matrica!$B$3),Matrica!$B$10,IF(AND(AA141=Matrica!$A$10,AB141=Matrica!$E$3),Matrica!$E$10,IF(AND(AA141=Matrica!$A$10,AB141=Matrica!$H$3),Matrica!$H$10,IF(AND(AA141=Matrica!$A$11,AB141=Matrica!$B$3),Matrica!$B$11,IF(AND(AA141=Matrica!$A$11,AB141=Matrica!$E$3),Matrica!$E$11,IF(AND(AA141=Matrica!$A$11,AB141=Matrica!$H$3),Matrica!$H$11,IF(AND(AA141=Matrica!$A$12,AB141=Matrica!$B$3),Matrica!$B$12,IF(AND(AA141=Matrica!$A$12,AB141=Matrica!$E$3),Matrica!$E$12,IF(AND(AA141=Matrica!$A$12,AB141=Matrica!$H$3),Matrica!$H$12,IF(AND(AA141=Matrica!$A$13,AB141=Matrica!$B$3),Matrica!$B$13,IF(AND(AA141=Matrica!$A$13,AB141=Matrica!$E$3),Matrica!$E$13,IF(AND(AA141=Matrica!$A$13,AB141=Matrica!$H$3),Matrica!$H$13,IF(AND(AA141=Matrica!$A$14,AB141=Matrica!$B$3),Matrica!$B$14,IF(AND(AA141=Matrica!$A$14,AB141=Matrica!$E$3),Matrica!$E$14,IF(AND(AA141=Matrica!$A$14,AB141=Matrica!$H$3),Matrica!$H$14,IF(AND(AA141=Matrica!$A$15,AB141=Matrica!$B$3),Matrica!$B$15,IF(AND(AA141=Matrica!$A$15,AB141=Matrica!$E$3),Matrica!$E$15,IF(AND(AA141=Matrica!$A$15,AB141=Matrica!$H$3),Matrica!$H$15,IF(AND(AA141=Matrica!$A$16,AB141=Matrica!$B$3),Matrica!$B$16,IF(AND(AA141=Matrica!$A$16,AB141=Matrica!$E$3),Matrica!$E$16,IF(AND(AA141=Matrica!$A$16,AB141=Matrica!$H$3),Matrica!$H$16,"")))))))))))))))))))))))))))))))))))))))</f>
        <v>2.1</v>
      </c>
      <c r="Z141" s="36">
        <f>IF(AND(AA141=Matrica!$A$4,AB141=Matrica!$B$3),Matrica!$D$4,IF(AND(AA141=Matrica!$A$4,AB141=Matrica!$E$3),Matrica!$G$4,IF(AND(AA141=Matrica!$A$4,AB141=Matrica!$H$3),Matrica!$J$4,IF(AND(AA141=Matrica!$A$5,AB141=Matrica!$B$3),Matrica!$D$5,IF(AND(AA141=Matrica!$A$5,AB141=Matrica!$E$3),Matrica!$G$5,IF(AND(AA141=Matrica!$A$5,AB141=Matrica!$H$3),Matrica!$J$5,IF(AND(AA141=Matrica!$A$6,AB141=Matrica!$B$3),Matrica!$D$6,IF(AND(AA141=Matrica!$A$6,AB141=Matrica!$E$3),Matrica!$G$6,IF(AND(AA141=Matrica!$A$6,AB141=Matrica!$H$3),Matrica!$J$6,IF(AND(AA141=Matrica!$A$7,AB141=Matrica!$B$3),Matrica!$D$7,IF(AND(AA141=Matrica!$A$7,AB141=Matrica!$E$3),Matrica!$G$7,IF(AND(AA141=Matrica!$A$7,AB141=Matrica!$H$3),Matrica!$J$7,IF(AND(AA141=Matrica!$A$8,AB141=Matrica!$B$3),Matrica!$D$8,IF(AND(AA141=Matrica!$A$8,AB141=Matrica!$E$3),Matrica!$G$8,IF(AND(AA141=Matrica!$A$8,AB141=Matrica!$H$3),Matrica!$J$8,IF(AND(AA141=Matrica!$A$9,AB141=Matrica!$B$3),Matrica!$D$9,IF(AND(AA141=Matrica!$A$9,AB141=Matrica!$E$3),Matrica!$G$9,IF(AND(AA141=Matrica!$A$9,AB141=Matrica!$H$3),Matrica!$J$9,IF(AND(AA141=Matrica!$A$10,AB141=Matrica!$B$3),Matrica!$D$10,IF(AND(AA141=Matrica!$A$10,AB141=Matrica!$E$3),Matrica!$G$10,IF(AND(AA141=Matrica!$A$10,AB141=Matrica!$H$3),Matrica!$J$10,IF(AND(AA141=Matrica!$A$11,AB141=Matrica!$B$3),Matrica!$D$11,IF(AND(AA141=Matrica!$A$11,AB141=Matrica!$E$3),Matrica!$G$11,IF(AND(AA141=Matrica!$A$11,AB141=Matrica!$H$3),Matrica!$J$11,IF(AND(AA141=Matrica!$A$12,AB141=Matrica!$B$3),Matrica!$D$12,IF(AND(AA141=Matrica!$A$12,AB141=Matrica!$E$3),Matrica!$G$12,IF(AND(AA141=Matrica!$A$12,AB141=Matrica!$H$3),Matrica!$J$12,IF(AND(AA141=Matrica!$A$13,AB141=Matrica!$B$3),Matrica!$D$13,IF(AND(AA141=Matrica!$A$13,AB141=Matrica!$E$3),Matrica!$G$13,IF(AND(AA141=Matrica!$A$13,AB141=Matrica!$H$3),Matrica!$J$13,IF(AND(AA141=Matrica!$A$14,AB141=Matrica!$B$3),Matrica!$D$14,IF(AND(AA141=Matrica!$A$14,AB141=Matrica!$E$3),Matrica!$G$14,IF(AND(AA141=Matrica!$A$14,AB141=Matrica!$H$3),Matrica!$J$14,IF(AND(AA141=Matrica!$A$15,AB141=Matrica!$B$3),Matrica!$D$15,IF(AND(AA141=Matrica!$A$15,AB141=Matrica!$E$3),Matrica!$G$15,IF(AND(AA141=Matrica!$A$15,AB141=Matrica!$H$3),Matrica!$J$15,IF(AND(AA141=Matrica!$A$16,AB141=Matrica!$B$3),Matrica!$D$16,IF(AND(AA141=Matrica!$A$16,AB141=Matrica!$E$3),Matrica!$G$16,IF(AND(AA141=Matrica!$A$16,AB141=Matrica!$H$3),Matrica!$J$16,"")))))))))))))))))))))))))))))))))))))))</f>
        <v>2.16</v>
      </c>
      <c r="AA141" s="171" t="s">
        <v>13</v>
      </c>
      <c r="AB141" s="171">
        <v>3</v>
      </c>
      <c r="AC141" s="172">
        <v>2.1</v>
      </c>
      <c r="AD141" s="173" t="str">
        <f t="shared" si="64"/>
        <v>RAST</v>
      </c>
      <c r="AE141" s="173">
        <f t="shared" si="55"/>
        <v>6.0606060606060659</v>
      </c>
      <c r="AF141" s="173">
        <f t="shared" si="56"/>
        <v>6.0606060606060663E-2</v>
      </c>
      <c r="AG141" s="174">
        <v>25.79</v>
      </c>
      <c r="AH141" s="181"/>
      <c r="AI141" s="175">
        <f t="shared" si="58"/>
        <v>30015.258000000002</v>
      </c>
      <c r="AJ141" s="175">
        <f t="shared" si="59"/>
        <v>6.1088625503451732</v>
      </c>
      <c r="AK141" s="176" t="s">
        <v>12</v>
      </c>
      <c r="AL141" s="176">
        <v>1</v>
      </c>
      <c r="AM141" s="176">
        <v>2.19</v>
      </c>
      <c r="AN141" s="177">
        <f t="shared" si="47"/>
        <v>31301.626199999999</v>
      </c>
      <c r="AO141" s="177">
        <f t="shared" si="69"/>
        <v>10.656385231074239</v>
      </c>
      <c r="AP141" s="175">
        <f t="shared" si="60"/>
        <v>774093.50381999998</v>
      </c>
      <c r="AQ141" s="177">
        <f t="shared" si="61"/>
        <v>807268.93969799997</v>
      </c>
      <c r="AR141" s="178">
        <f t="shared" si="62"/>
        <v>-33175.435877999989</v>
      </c>
    </row>
    <row r="142" spans="3:44" ht="80.099999999999994" customHeight="1">
      <c r="C142" s="45" t="s">
        <v>281</v>
      </c>
      <c r="D142" s="142" t="s">
        <v>81</v>
      </c>
      <c r="E142" s="167" t="s">
        <v>13</v>
      </c>
      <c r="F142" s="41" t="s">
        <v>137</v>
      </c>
      <c r="G142" s="36"/>
      <c r="H142" s="36"/>
      <c r="I142" s="36">
        <v>0.1</v>
      </c>
      <c r="J142" s="36">
        <v>11.15</v>
      </c>
      <c r="K142" s="36">
        <v>11.15</v>
      </c>
      <c r="L142" s="40">
        <f>J142+(G142*J142)+(H142*J142)</f>
        <v>11.15</v>
      </c>
      <c r="M142" s="40">
        <f t="shared" si="52"/>
        <v>12.265000000000001</v>
      </c>
      <c r="N142" s="39">
        <v>2871.8</v>
      </c>
      <c r="O142" s="39">
        <f t="shared" si="65"/>
        <v>32020.570000000003</v>
      </c>
      <c r="P142" s="39">
        <f t="shared" si="66"/>
        <v>35222.627</v>
      </c>
      <c r="Q142" s="39">
        <f t="shared" si="67"/>
        <v>11.365492395336044</v>
      </c>
      <c r="R142" s="39">
        <f t="shared" si="68"/>
        <v>12.502041634869647</v>
      </c>
      <c r="S142" s="39">
        <v>2.2400000000000002</v>
      </c>
      <c r="T142" s="36" t="s">
        <v>12</v>
      </c>
      <c r="U142" s="36" t="s">
        <v>291</v>
      </c>
      <c r="V142" s="39">
        <v>2.46</v>
      </c>
      <c r="W142" s="36" t="s">
        <v>11</v>
      </c>
      <c r="X142" s="36" t="s">
        <v>292</v>
      </c>
      <c r="Y142" s="36">
        <f>IF(AND(AA142=Matrica!$A$4,AB142=Matrica!$B$3),Matrica!$B$4,IF(AND(AA142=Matrica!$A$4,AB142=Matrica!$E$3),Matrica!$E$4,IF(AND(AA142=Matrica!$A$4,AB142=Matrica!$H$3),Matrica!$H$4,IF(AND(AA142=Matrica!$A$5,AB142=Matrica!$B$3),Matrica!$B$5,IF(AND(AA142=Matrica!$A$5,AB142=Matrica!$E$3),Matrica!$E$5,IF(AND(AA142=Matrica!$A$5,AB142=Matrica!$H$3),Matrica!$H$5,IF(AND(AA142=Matrica!$A$6,AB142=Matrica!$B$3),Matrica!$B$6,IF(AND(AA142=Matrica!$A$6,AB142=Matrica!$E$3),Matrica!$E$6,IF(AND(AA142=Matrica!$A$6,AB142=Matrica!$H$3),Matrica!$H$6,IF(AND(AA142=Matrica!$A$7,AB142=Matrica!$B$3),Matrica!$B$7,IF(AND(AA142=Matrica!$A$7,AB142=Matrica!$E$3),Matrica!$E$7,IF(AND(AA142=Matrica!$A$7,AB142=Matrica!$H$3),Matrica!$H$7,IF(AND(AA142=Matrica!$A$8,AB142=Matrica!$B$3),Matrica!$B$8,IF(AND(AA142=Matrica!$A$8,AB142=Matrica!$E$3),Matrica!$E$8,IF(AND(AA142=Matrica!$A$8,AB142=Matrica!$H$3),Matrica!$H$8,IF(AND(AA142=Matrica!$A$9,AB142=Matrica!$B$3),Matrica!$B$9,IF(AND(AA142=Matrica!$A$9,AB142=Matrica!$E$3),Matrica!$E$9,IF(AND(AA142=Matrica!$A$9,AB142=Matrica!$H$3),Matrica!$H$9,IF(AND(AA142=Matrica!$A$10,AB142=Matrica!$B$3),Matrica!$B$10,IF(AND(AA142=Matrica!$A$10,AB142=Matrica!$E$3),Matrica!$E$10,IF(AND(AA142=Matrica!$A$10,AB142=Matrica!$H$3),Matrica!$H$10,IF(AND(AA142=Matrica!$A$11,AB142=Matrica!$B$3),Matrica!$B$11,IF(AND(AA142=Matrica!$A$11,AB142=Matrica!$E$3),Matrica!$E$11,IF(AND(AA142=Matrica!$A$11,AB142=Matrica!$H$3),Matrica!$H$11,IF(AND(AA142=Matrica!$A$12,AB142=Matrica!$B$3),Matrica!$B$12,IF(AND(AA142=Matrica!$A$12,AB142=Matrica!$E$3),Matrica!$E$12,IF(AND(AA142=Matrica!$A$12,AB142=Matrica!$H$3),Matrica!$H$12,IF(AND(AA142=Matrica!$A$13,AB142=Matrica!$B$3),Matrica!$B$13,IF(AND(AA142=Matrica!$A$13,AB142=Matrica!$E$3),Matrica!$E$13,IF(AND(AA142=Matrica!$A$13,AB142=Matrica!$H$3),Matrica!$H$13,IF(AND(AA142=Matrica!$A$14,AB142=Matrica!$B$3),Matrica!$B$14,IF(AND(AA142=Matrica!$A$14,AB142=Matrica!$E$3),Matrica!$E$14,IF(AND(AA142=Matrica!$A$14,AB142=Matrica!$H$3),Matrica!$H$14,IF(AND(AA142=Matrica!$A$15,AB142=Matrica!$B$3),Matrica!$B$15,IF(AND(AA142=Matrica!$A$15,AB142=Matrica!$E$3),Matrica!$E$15,IF(AND(AA142=Matrica!$A$15,AB142=Matrica!$H$3),Matrica!$H$15,IF(AND(AA142=Matrica!$A$16,AB142=Matrica!$B$3),Matrica!$B$16,IF(AND(AA142=Matrica!$A$16,AB142=Matrica!$E$3),Matrica!$E$16,IF(AND(AA142=Matrica!$A$16,AB142=Matrica!$H$3),Matrica!$H$16,"")))))))))))))))))))))))))))))))))))))))</f>
        <v>2.2400000000000002</v>
      </c>
      <c r="Z142" s="36">
        <f>IF(AND(AA142=Matrica!$A$4,AB142=Matrica!$B$3),Matrica!$D$4,IF(AND(AA142=Matrica!$A$4,AB142=Matrica!$E$3),Matrica!$G$4,IF(AND(AA142=Matrica!$A$4,AB142=Matrica!$H$3),Matrica!$J$4,IF(AND(AA142=Matrica!$A$5,AB142=Matrica!$B$3),Matrica!$D$5,IF(AND(AA142=Matrica!$A$5,AB142=Matrica!$E$3),Matrica!$G$5,IF(AND(AA142=Matrica!$A$5,AB142=Matrica!$H$3),Matrica!$J$5,IF(AND(AA142=Matrica!$A$6,AB142=Matrica!$B$3),Matrica!$D$6,IF(AND(AA142=Matrica!$A$6,AB142=Matrica!$E$3),Matrica!$G$6,IF(AND(AA142=Matrica!$A$6,AB142=Matrica!$H$3),Matrica!$J$6,IF(AND(AA142=Matrica!$A$7,AB142=Matrica!$B$3),Matrica!$D$7,IF(AND(AA142=Matrica!$A$7,AB142=Matrica!$E$3),Matrica!$G$7,IF(AND(AA142=Matrica!$A$7,AB142=Matrica!$H$3),Matrica!$J$7,IF(AND(AA142=Matrica!$A$8,AB142=Matrica!$B$3),Matrica!$D$8,IF(AND(AA142=Matrica!$A$8,AB142=Matrica!$E$3),Matrica!$G$8,IF(AND(AA142=Matrica!$A$8,AB142=Matrica!$H$3),Matrica!$J$8,IF(AND(AA142=Matrica!$A$9,AB142=Matrica!$B$3),Matrica!$D$9,IF(AND(AA142=Matrica!$A$9,AB142=Matrica!$E$3),Matrica!$G$9,IF(AND(AA142=Matrica!$A$9,AB142=Matrica!$H$3),Matrica!$J$9,IF(AND(AA142=Matrica!$A$10,AB142=Matrica!$B$3),Matrica!$D$10,IF(AND(AA142=Matrica!$A$10,AB142=Matrica!$E$3),Matrica!$G$10,IF(AND(AA142=Matrica!$A$10,AB142=Matrica!$H$3),Matrica!$J$10,IF(AND(AA142=Matrica!$A$11,AB142=Matrica!$B$3),Matrica!$D$11,IF(AND(AA142=Matrica!$A$11,AB142=Matrica!$E$3),Matrica!$G$11,IF(AND(AA142=Matrica!$A$11,AB142=Matrica!$H$3),Matrica!$J$11,IF(AND(AA142=Matrica!$A$12,AB142=Matrica!$B$3),Matrica!$D$12,IF(AND(AA142=Matrica!$A$12,AB142=Matrica!$E$3),Matrica!$G$12,IF(AND(AA142=Matrica!$A$12,AB142=Matrica!$H$3),Matrica!$J$12,IF(AND(AA142=Matrica!$A$13,AB142=Matrica!$B$3),Matrica!$D$13,IF(AND(AA142=Matrica!$A$13,AB142=Matrica!$E$3),Matrica!$G$13,IF(AND(AA142=Matrica!$A$13,AB142=Matrica!$H$3),Matrica!$J$13,IF(AND(AA142=Matrica!$A$14,AB142=Matrica!$B$3),Matrica!$D$14,IF(AND(AA142=Matrica!$A$14,AB142=Matrica!$E$3),Matrica!$G$14,IF(AND(AA142=Matrica!$A$14,AB142=Matrica!$H$3),Matrica!$J$14,IF(AND(AA142=Matrica!$A$15,AB142=Matrica!$B$3),Matrica!$D$15,IF(AND(AA142=Matrica!$A$15,AB142=Matrica!$E$3),Matrica!$G$15,IF(AND(AA142=Matrica!$A$15,AB142=Matrica!$H$3),Matrica!$J$15,IF(AND(AA142=Matrica!$A$16,AB142=Matrica!$B$3),Matrica!$D$16,IF(AND(AA142=Matrica!$A$16,AB142=Matrica!$E$3),Matrica!$G$16,IF(AND(AA142=Matrica!$A$16,AB142=Matrica!$H$3),Matrica!$J$16,"")))))))))))))))))))))))))))))))))))))))</f>
        <v>2.36</v>
      </c>
      <c r="AA142" s="171" t="s">
        <v>12</v>
      </c>
      <c r="AB142" s="171">
        <v>2</v>
      </c>
      <c r="AC142" s="172">
        <v>2.2000000000000002</v>
      </c>
      <c r="AD142" s="173" t="str">
        <f t="shared" si="64"/>
        <v>ISTI</v>
      </c>
      <c r="AE142" s="173">
        <f t="shared" si="55"/>
        <v>-1.7857142857142869</v>
      </c>
      <c r="AF142" s="173">
        <f t="shared" si="56"/>
        <v>-0.10569105691056901</v>
      </c>
      <c r="AG142" s="174">
        <v>14.94</v>
      </c>
      <c r="AH142" s="136"/>
      <c r="AI142" s="175">
        <f t="shared" si="58"/>
        <v>31444.556</v>
      </c>
      <c r="AJ142" s="175">
        <f t="shared" si="59"/>
        <v>-10.726261275174053</v>
      </c>
      <c r="AK142" s="176" t="s">
        <v>11</v>
      </c>
      <c r="AL142" s="176">
        <v>2</v>
      </c>
      <c r="AM142" s="176">
        <v>2.72</v>
      </c>
      <c r="AN142" s="177">
        <f t="shared" si="47"/>
        <v>38876.905599999998</v>
      </c>
      <c r="AO142" s="177">
        <f t="shared" si="69"/>
        <v>10.374804241602975</v>
      </c>
      <c r="AP142" s="175">
        <f t="shared" si="60"/>
        <v>469781.66664000001</v>
      </c>
      <c r="AQ142" s="177">
        <f t="shared" si="61"/>
        <v>580820.96966399997</v>
      </c>
      <c r="AR142" s="178">
        <f t="shared" si="62"/>
        <v>-111039.30302399996</v>
      </c>
    </row>
    <row r="143" spans="3:44" ht="80.099999999999994" customHeight="1">
      <c r="C143" s="45" t="s">
        <v>282</v>
      </c>
      <c r="D143" s="142" t="s">
        <v>81</v>
      </c>
      <c r="E143" s="167" t="s">
        <v>14</v>
      </c>
      <c r="F143" s="41" t="s">
        <v>137</v>
      </c>
      <c r="G143" s="36"/>
      <c r="H143" s="36"/>
      <c r="I143" s="36">
        <v>0.1</v>
      </c>
      <c r="J143" s="36">
        <v>9.85</v>
      </c>
      <c r="K143" s="36">
        <v>9.85</v>
      </c>
      <c r="L143" s="40">
        <v>9.85</v>
      </c>
      <c r="M143" s="40">
        <f t="shared" si="52"/>
        <v>10.834999999999999</v>
      </c>
      <c r="N143" s="39">
        <v>2871.8</v>
      </c>
      <c r="O143" s="39">
        <f t="shared" si="65"/>
        <v>28287.23</v>
      </c>
      <c r="P143" s="39">
        <f t="shared" si="66"/>
        <v>31115.952999999998</v>
      </c>
      <c r="Q143" s="39">
        <f t="shared" si="67"/>
        <v>10.040367721440361</v>
      </c>
      <c r="R143" s="39">
        <f t="shared" si="68"/>
        <v>11.044404493584397</v>
      </c>
      <c r="S143" s="39">
        <v>1.98</v>
      </c>
      <c r="T143" s="36" t="s">
        <v>13</v>
      </c>
      <c r="U143" s="36" t="s">
        <v>291</v>
      </c>
      <c r="V143" s="39">
        <v>2.1800000000000002</v>
      </c>
      <c r="W143" s="36" t="s">
        <v>12</v>
      </c>
      <c r="X143" s="36" t="s">
        <v>292</v>
      </c>
      <c r="Y143" s="36">
        <f>IF(AND(AA143=Matrica!$A$4,AB143=Matrica!$B$3),Matrica!$B$4,IF(AND(AA143=Matrica!$A$4,AB143=Matrica!$E$3),Matrica!$E$4,IF(AND(AA143=Matrica!$A$4,AB143=Matrica!$H$3),Matrica!$H$4,IF(AND(AA143=Matrica!$A$5,AB143=Matrica!$B$3),Matrica!$B$5,IF(AND(AA143=Matrica!$A$5,AB143=Matrica!$E$3),Matrica!$E$5,IF(AND(AA143=Matrica!$A$5,AB143=Matrica!$H$3),Matrica!$H$5,IF(AND(AA143=Matrica!$A$6,AB143=Matrica!$B$3),Matrica!$B$6,IF(AND(AA143=Matrica!$A$6,AB143=Matrica!$E$3),Matrica!$E$6,IF(AND(AA143=Matrica!$A$6,AB143=Matrica!$H$3),Matrica!$H$6,IF(AND(AA143=Matrica!$A$7,AB143=Matrica!$B$3),Matrica!$B$7,IF(AND(AA143=Matrica!$A$7,AB143=Matrica!$E$3),Matrica!$E$7,IF(AND(AA143=Matrica!$A$7,AB143=Matrica!$H$3),Matrica!$H$7,IF(AND(AA143=Matrica!$A$8,AB143=Matrica!$B$3),Matrica!$B$8,IF(AND(AA143=Matrica!$A$8,AB143=Matrica!$E$3),Matrica!$E$8,IF(AND(AA143=Matrica!$A$8,AB143=Matrica!$H$3),Matrica!$H$8,IF(AND(AA143=Matrica!$A$9,AB143=Matrica!$B$3),Matrica!$B$9,IF(AND(AA143=Matrica!$A$9,AB143=Matrica!$E$3),Matrica!$E$9,IF(AND(AA143=Matrica!$A$9,AB143=Matrica!$H$3),Matrica!$H$9,IF(AND(AA143=Matrica!$A$10,AB143=Matrica!$B$3),Matrica!$B$10,IF(AND(AA143=Matrica!$A$10,AB143=Matrica!$E$3),Matrica!$E$10,IF(AND(AA143=Matrica!$A$10,AB143=Matrica!$H$3),Matrica!$H$10,IF(AND(AA143=Matrica!$A$11,AB143=Matrica!$B$3),Matrica!$B$11,IF(AND(AA143=Matrica!$A$11,AB143=Matrica!$E$3),Matrica!$E$11,IF(AND(AA143=Matrica!$A$11,AB143=Matrica!$H$3),Matrica!$H$11,IF(AND(AA143=Matrica!$A$12,AB143=Matrica!$B$3),Matrica!$B$12,IF(AND(AA143=Matrica!$A$12,AB143=Matrica!$E$3),Matrica!$E$12,IF(AND(AA143=Matrica!$A$12,AB143=Matrica!$H$3),Matrica!$H$12,IF(AND(AA143=Matrica!$A$13,AB143=Matrica!$B$3),Matrica!$B$13,IF(AND(AA143=Matrica!$A$13,AB143=Matrica!$E$3),Matrica!$E$13,IF(AND(AA143=Matrica!$A$13,AB143=Matrica!$H$3),Matrica!$H$13,IF(AND(AA143=Matrica!$A$14,AB143=Matrica!$B$3),Matrica!$B$14,IF(AND(AA143=Matrica!$A$14,AB143=Matrica!$E$3),Matrica!$E$14,IF(AND(AA143=Matrica!$A$14,AB143=Matrica!$H$3),Matrica!$H$14,IF(AND(AA143=Matrica!$A$15,AB143=Matrica!$B$3),Matrica!$B$15,IF(AND(AA143=Matrica!$A$15,AB143=Matrica!$E$3),Matrica!$E$15,IF(AND(AA143=Matrica!$A$15,AB143=Matrica!$H$3),Matrica!$H$15,IF(AND(AA143=Matrica!$A$16,AB143=Matrica!$B$3),Matrica!$B$16,IF(AND(AA143=Matrica!$A$16,AB143=Matrica!$E$3),Matrica!$E$16,IF(AND(AA143=Matrica!$A$16,AB143=Matrica!$H$3),Matrica!$H$16,"")))))))))))))))))))))))))))))))))))))))</f>
        <v>2.2400000000000002</v>
      </c>
      <c r="Z143" s="36">
        <f>IF(AND(AA143=Matrica!$A$4,AB143=Matrica!$B$3),Matrica!$D$4,IF(AND(AA143=Matrica!$A$4,AB143=Matrica!$E$3),Matrica!$G$4,IF(AND(AA143=Matrica!$A$4,AB143=Matrica!$H$3),Matrica!$J$4,IF(AND(AA143=Matrica!$A$5,AB143=Matrica!$B$3),Matrica!$D$5,IF(AND(AA143=Matrica!$A$5,AB143=Matrica!$E$3),Matrica!$G$5,IF(AND(AA143=Matrica!$A$5,AB143=Matrica!$H$3),Matrica!$J$5,IF(AND(AA143=Matrica!$A$6,AB143=Matrica!$B$3),Matrica!$D$6,IF(AND(AA143=Matrica!$A$6,AB143=Matrica!$E$3),Matrica!$G$6,IF(AND(AA143=Matrica!$A$6,AB143=Matrica!$H$3),Matrica!$J$6,IF(AND(AA143=Matrica!$A$7,AB143=Matrica!$B$3),Matrica!$D$7,IF(AND(AA143=Matrica!$A$7,AB143=Matrica!$E$3),Matrica!$G$7,IF(AND(AA143=Matrica!$A$7,AB143=Matrica!$H$3),Matrica!$J$7,IF(AND(AA143=Matrica!$A$8,AB143=Matrica!$B$3),Matrica!$D$8,IF(AND(AA143=Matrica!$A$8,AB143=Matrica!$E$3),Matrica!$G$8,IF(AND(AA143=Matrica!$A$8,AB143=Matrica!$H$3),Matrica!$J$8,IF(AND(AA143=Matrica!$A$9,AB143=Matrica!$B$3),Matrica!$D$9,IF(AND(AA143=Matrica!$A$9,AB143=Matrica!$E$3),Matrica!$G$9,IF(AND(AA143=Matrica!$A$9,AB143=Matrica!$H$3),Matrica!$J$9,IF(AND(AA143=Matrica!$A$10,AB143=Matrica!$B$3),Matrica!$D$10,IF(AND(AA143=Matrica!$A$10,AB143=Matrica!$E$3),Matrica!$G$10,IF(AND(AA143=Matrica!$A$10,AB143=Matrica!$H$3),Matrica!$J$10,IF(AND(AA143=Matrica!$A$11,AB143=Matrica!$B$3),Matrica!$D$11,IF(AND(AA143=Matrica!$A$11,AB143=Matrica!$E$3),Matrica!$G$11,IF(AND(AA143=Matrica!$A$11,AB143=Matrica!$H$3),Matrica!$J$11,IF(AND(AA143=Matrica!$A$12,AB143=Matrica!$B$3),Matrica!$D$12,IF(AND(AA143=Matrica!$A$12,AB143=Matrica!$E$3),Matrica!$G$12,IF(AND(AA143=Matrica!$A$12,AB143=Matrica!$H$3),Matrica!$J$12,IF(AND(AA143=Matrica!$A$13,AB143=Matrica!$B$3),Matrica!$D$13,IF(AND(AA143=Matrica!$A$13,AB143=Matrica!$E$3),Matrica!$G$13,IF(AND(AA143=Matrica!$A$13,AB143=Matrica!$H$3),Matrica!$J$13,IF(AND(AA143=Matrica!$A$14,AB143=Matrica!$B$3),Matrica!$D$14,IF(AND(AA143=Matrica!$A$14,AB143=Matrica!$E$3),Matrica!$G$14,IF(AND(AA143=Matrica!$A$14,AB143=Matrica!$H$3),Matrica!$J$14,IF(AND(AA143=Matrica!$A$15,AB143=Matrica!$B$3),Matrica!$D$15,IF(AND(AA143=Matrica!$A$15,AB143=Matrica!$E$3),Matrica!$G$15,IF(AND(AA143=Matrica!$A$15,AB143=Matrica!$H$3),Matrica!$J$15,IF(AND(AA143=Matrica!$A$16,AB143=Matrica!$B$3),Matrica!$D$16,IF(AND(AA143=Matrica!$A$16,AB143=Matrica!$E$3),Matrica!$G$16,IF(AND(AA143=Matrica!$A$16,AB143=Matrica!$H$3),Matrica!$J$16,"")))))))))))))))))))))))))))))))))))))))</f>
        <v>2.36</v>
      </c>
      <c r="AA143" s="171" t="s">
        <v>12</v>
      </c>
      <c r="AB143" s="171">
        <v>2</v>
      </c>
      <c r="AC143" s="172">
        <v>2.2000000000000002</v>
      </c>
      <c r="AD143" s="173" t="str">
        <f t="shared" si="64"/>
        <v>RAST</v>
      </c>
      <c r="AE143" s="173">
        <f t="shared" si="55"/>
        <v>11.111111111111121</v>
      </c>
      <c r="AF143" s="173">
        <f t="shared" si="56"/>
        <v>9.174311926605512E-3</v>
      </c>
      <c r="AG143" s="174">
        <v>11.28</v>
      </c>
      <c r="AH143" s="136"/>
      <c r="AI143" s="175">
        <f t="shared" si="58"/>
        <v>31444.556</v>
      </c>
      <c r="AJ143" s="175">
        <f t="shared" si="59"/>
        <v>1.0560595717572951</v>
      </c>
      <c r="AK143" s="176" t="s">
        <v>12</v>
      </c>
      <c r="AL143" s="176">
        <v>3</v>
      </c>
      <c r="AM143" s="176">
        <v>2.41</v>
      </c>
      <c r="AN143" s="177">
        <f t="shared" si="47"/>
        <v>34446.0818</v>
      </c>
      <c r="AO143" s="177">
        <f t="shared" si="69"/>
        <v>10.702319803606851</v>
      </c>
      <c r="AP143" s="175">
        <f t="shared" si="60"/>
        <v>354694.59168000001</v>
      </c>
      <c r="AQ143" s="177">
        <f t="shared" si="61"/>
        <v>388551.80270399997</v>
      </c>
      <c r="AR143" s="178">
        <f t="shared" si="62"/>
        <v>-33857.21102399996</v>
      </c>
    </row>
    <row r="144" spans="3:44" ht="80.099999999999994" customHeight="1">
      <c r="C144" s="45" t="s">
        <v>283</v>
      </c>
      <c r="D144" s="141" t="s">
        <v>127</v>
      </c>
      <c r="E144" s="167" t="s">
        <v>13</v>
      </c>
      <c r="F144" s="41" t="s">
        <v>137</v>
      </c>
      <c r="G144" s="36"/>
      <c r="H144" s="36"/>
      <c r="I144" s="36"/>
      <c r="J144" s="36">
        <v>13.42</v>
      </c>
      <c r="K144" s="36">
        <v>13.42</v>
      </c>
      <c r="L144" s="40">
        <f t="shared" ref="L144:L168" si="70">J144+(G144*J144)+(H144*J144)</f>
        <v>13.42</v>
      </c>
      <c r="M144" s="40">
        <f>K144+(G144*K144)+(H144*K144)</f>
        <v>13.42</v>
      </c>
      <c r="N144" s="39">
        <v>2871.8</v>
      </c>
      <c r="O144" s="39">
        <f t="shared" si="65"/>
        <v>38539.556000000004</v>
      </c>
      <c r="P144" s="39">
        <f t="shared" si="66"/>
        <v>38539.556000000004</v>
      </c>
      <c r="Q144" s="39">
        <f t="shared" si="67"/>
        <v>13.679363941292351</v>
      </c>
      <c r="R144" s="39">
        <f t="shared" si="68"/>
        <v>13.679363941292351</v>
      </c>
      <c r="S144" s="39">
        <v>2.7</v>
      </c>
      <c r="T144" s="36" t="s">
        <v>11</v>
      </c>
      <c r="U144" s="36" t="s">
        <v>291</v>
      </c>
      <c r="V144" s="39">
        <v>2.7</v>
      </c>
      <c r="W144" s="36" t="s">
        <v>11</v>
      </c>
      <c r="X144" s="36" t="s">
        <v>291</v>
      </c>
      <c r="Y144" s="36">
        <f>IF(AND(AA144=Matrica!$A$4,AB144=Matrica!$B$3),Matrica!$B$4,IF(AND(AA144=Matrica!$A$4,AB144=Matrica!$E$3),Matrica!$E$4,IF(AND(AA144=Matrica!$A$4,AB144=Matrica!$H$3),Matrica!$H$4,IF(AND(AA144=Matrica!$A$5,AB144=Matrica!$B$3),Matrica!$B$5,IF(AND(AA144=Matrica!$A$5,AB144=Matrica!$E$3),Matrica!$E$5,IF(AND(AA144=Matrica!$A$5,AB144=Matrica!$H$3),Matrica!$H$5,IF(AND(AA144=Matrica!$A$6,AB144=Matrica!$B$3),Matrica!$B$6,IF(AND(AA144=Matrica!$A$6,AB144=Matrica!$E$3),Matrica!$E$6,IF(AND(AA144=Matrica!$A$6,AB144=Matrica!$H$3),Matrica!$H$6,IF(AND(AA144=Matrica!$A$7,AB144=Matrica!$B$3),Matrica!$B$7,IF(AND(AA144=Matrica!$A$7,AB144=Matrica!$E$3),Matrica!$E$7,IF(AND(AA144=Matrica!$A$7,AB144=Matrica!$H$3),Matrica!$H$7,IF(AND(AA144=Matrica!$A$8,AB144=Matrica!$B$3),Matrica!$B$8,IF(AND(AA144=Matrica!$A$8,AB144=Matrica!$E$3),Matrica!$E$8,IF(AND(AA144=Matrica!$A$8,AB144=Matrica!$H$3),Matrica!$H$8,IF(AND(AA144=Matrica!$A$9,AB144=Matrica!$B$3),Matrica!$B$9,IF(AND(AA144=Matrica!$A$9,AB144=Matrica!$E$3),Matrica!$E$9,IF(AND(AA144=Matrica!$A$9,AB144=Matrica!$H$3),Matrica!$H$9,IF(AND(AA144=Matrica!$A$10,AB144=Matrica!$B$3),Matrica!$B$10,IF(AND(AA144=Matrica!$A$10,AB144=Matrica!$E$3),Matrica!$E$10,IF(AND(AA144=Matrica!$A$10,AB144=Matrica!$H$3),Matrica!$H$10,IF(AND(AA144=Matrica!$A$11,AB144=Matrica!$B$3),Matrica!$B$11,IF(AND(AA144=Matrica!$A$11,AB144=Matrica!$E$3),Matrica!$E$11,IF(AND(AA144=Matrica!$A$11,AB144=Matrica!$H$3),Matrica!$H$11,IF(AND(AA144=Matrica!$A$12,AB144=Matrica!$B$3),Matrica!$B$12,IF(AND(AA144=Matrica!$A$12,AB144=Matrica!$E$3),Matrica!$E$12,IF(AND(AA144=Matrica!$A$12,AB144=Matrica!$H$3),Matrica!$H$12,IF(AND(AA144=Matrica!$A$13,AB144=Matrica!$B$3),Matrica!$B$13,IF(AND(AA144=Matrica!$A$13,AB144=Matrica!$E$3),Matrica!$E$13,IF(AND(AA144=Matrica!$A$13,AB144=Matrica!$H$3),Matrica!$H$13,IF(AND(AA144=Matrica!$A$14,AB144=Matrica!$B$3),Matrica!$B$14,IF(AND(AA144=Matrica!$A$14,AB144=Matrica!$E$3),Matrica!$E$14,IF(AND(AA144=Matrica!$A$14,AB144=Matrica!$H$3),Matrica!$H$14,IF(AND(AA144=Matrica!$A$15,AB144=Matrica!$B$3),Matrica!$B$15,IF(AND(AA144=Matrica!$A$15,AB144=Matrica!$E$3),Matrica!$E$15,IF(AND(AA144=Matrica!$A$15,AB144=Matrica!$H$3),Matrica!$H$15,IF(AND(AA144=Matrica!$A$16,AB144=Matrica!$B$3),Matrica!$B$16,IF(AND(AA144=Matrica!$A$16,AB144=Matrica!$E$3),Matrica!$E$16,IF(AND(AA144=Matrica!$A$16,AB144=Matrica!$H$3),Matrica!$H$16,"")))))))))))))))))))))))))))))))))))))))</f>
        <v>2.4300000000000002</v>
      </c>
      <c r="Z144" s="36">
        <f>IF(AND(AA144=Matrica!$A$4,AB144=Matrica!$B$3),Matrica!$D$4,IF(AND(AA144=Matrica!$A$4,AB144=Matrica!$E$3),Matrica!$G$4,IF(AND(AA144=Matrica!$A$4,AB144=Matrica!$H$3),Matrica!$J$4,IF(AND(AA144=Matrica!$A$5,AB144=Matrica!$B$3),Matrica!$D$5,IF(AND(AA144=Matrica!$A$5,AB144=Matrica!$E$3),Matrica!$G$5,IF(AND(AA144=Matrica!$A$5,AB144=Matrica!$H$3),Matrica!$J$5,IF(AND(AA144=Matrica!$A$6,AB144=Matrica!$B$3),Matrica!$D$6,IF(AND(AA144=Matrica!$A$6,AB144=Matrica!$E$3),Matrica!$G$6,IF(AND(AA144=Matrica!$A$6,AB144=Matrica!$H$3),Matrica!$J$6,IF(AND(AA144=Matrica!$A$7,AB144=Matrica!$B$3),Matrica!$D$7,IF(AND(AA144=Matrica!$A$7,AB144=Matrica!$E$3),Matrica!$G$7,IF(AND(AA144=Matrica!$A$7,AB144=Matrica!$H$3),Matrica!$J$7,IF(AND(AA144=Matrica!$A$8,AB144=Matrica!$B$3),Matrica!$D$8,IF(AND(AA144=Matrica!$A$8,AB144=Matrica!$E$3),Matrica!$G$8,IF(AND(AA144=Matrica!$A$8,AB144=Matrica!$H$3),Matrica!$J$8,IF(AND(AA144=Matrica!$A$9,AB144=Matrica!$B$3),Matrica!$D$9,IF(AND(AA144=Matrica!$A$9,AB144=Matrica!$E$3),Matrica!$G$9,IF(AND(AA144=Matrica!$A$9,AB144=Matrica!$H$3),Matrica!$J$9,IF(AND(AA144=Matrica!$A$10,AB144=Matrica!$B$3),Matrica!$D$10,IF(AND(AA144=Matrica!$A$10,AB144=Matrica!$E$3),Matrica!$G$10,IF(AND(AA144=Matrica!$A$10,AB144=Matrica!$H$3),Matrica!$J$10,IF(AND(AA144=Matrica!$A$11,AB144=Matrica!$B$3),Matrica!$D$11,IF(AND(AA144=Matrica!$A$11,AB144=Matrica!$E$3),Matrica!$G$11,IF(AND(AA144=Matrica!$A$11,AB144=Matrica!$H$3),Matrica!$J$11,IF(AND(AA144=Matrica!$A$12,AB144=Matrica!$B$3),Matrica!$D$12,IF(AND(AA144=Matrica!$A$12,AB144=Matrica!$E$3),Matrica!$G$12,IF(AND(AA144=Matrica!$A$12,AB144=Matrica!$H$3),Matrica!$J$12,IF(AND(AA144=Matrica!$A$13,AB144=Matrica!$B$3),Matrica!$D$13,IF(AND(AA144=Matrica!$A$13,AB144=Matrica!$E$3),Matrica!$G$13,IF(AND(AA144=Matrica!$A$13,AB144=Matrica!$H$3),Matrica!$J$13,IF(AND(AA144=Matrica!$A$14,AB144=Matrica!$B$3),Matrica!$D$14,IF(AND(AA144=Matrica!$A$14,AB144=Matrica!$E$3),Matrica!$G$14,IF(AND(AA144=Matrica!$A$14,AB144=Matrica!$H$3),Matrica!$J$14,IF(AND(AA144=Matrica!$A$15,AB144=Matrica!$B$3),Matrica!$D$15,IF(AND(AA144=Matrica!$A$15,AB144=Matrica!$E$3),Matrica!$G$15,IF(AND(AA144=Matrica!$A$15,AB144=Matrica!$H$3),Matrica!$J$15,IF(AND(AA144=Matrica!$A$16,AB144=Matrica!$B$3),Matrica!$D$16,IF(AND(AA144=Matrica!$A$16,AB144=Matrica!$E$3),Matrica!$G$16,IF(AND(AA144=Matrica!$A$16,AB144=Matrica!$H$3),Matrica!$J$16,"")))))))))))))))))))))))))))))))))))))))</f>
        <v>2.58</v>
      </c>
      <c r="AA144" s="171" t="s">
        <v>11</v>
      </c>
      <c r="AB144" s="171">
        <v>1</v>
      </c>
      <c r="AC144" s="172">
        <v>2.58</v>
      </c>
      <c r="AD144" s="173" t="str">
        <f t="shared" si="64"/>
        <v>PAD</v>
      </c>
      <c r="AE144" s="173">
        <f t="shared" si="55"/>
        <v>-4.4444444444444482</v>
      </c>
      <c r="AF144" s="173">
        <f t="shared" si="56"/>
        <v>-4.4444444444444481E-2</v>
      </c>
      <c r="AG144" s="179"/>
      <c r="AH144" s="136"/>
      <c r="AI144" s="175">
        <f t="shared" si="58"/>
        <v>36875.888400000003</v>
      </c>
      <c r="AJ144" s="175">
        <f t="shared" si="59"/>
        <v>-4.3167793630004443</v>
      </c>
      <c r="AK144" s="176" t="s">
        <v>10</v>
      </c>
      <c r="AL144" s="176">
        <v>2</v>
      </c>
      <c r="AM144" s="176">
        <v>3.28</v>
      </c>
      <c r="AN144" s="177">
        <f t="shared" si="47"/>
        <v>46880.974399999999</v>
      </c>
      <c r="AO144" s="177">
        <f t="shared" si="69"/>
        <v>21.643784375720344</v>
      </c>
      <c r="AP144" s="175">
        <f t="shared" si="60"/>
        <v>0</v>
      </c>
      <c r="AQ144" s="177">
        <f t="shared" si="61"/>
        <v>0</v>
      </c>
      <c r="AR144" s="178">
        <f t="shared" si="62"/>
        <v>0</v>
      </c>
    </row>
    <row r="145" spans="3:44" ht="80.099999999999994" customHeight="1">
      <c r="C145" s="45" t="s">
        <v>121</v>
      </c>
      <c r="D145" s="142" t="s">
        <v>122</v>
      </c>
      <c r="E145" s="167" t="s">
        <v>10</v>
      </c>
      <c r="F145" s="41" t="s">
        <v>137</v>
      </c>
      <c r="G145" s="36"/>
      <c r="H145" s="36"/>
      <c r="I145" s="36">
        <v>0.1</v>
      </c>
      <c r="J145" s="36">
        <v>17.32</v>
      </c>
      <c r="K145" s="36">
        <v>17.32</v>
      </c>
      <c r="L145" s="40">
        <f t="shared" si="70"/>
        <v>17.32</v>
      </c>
      <c r="M145" s="40">
        <f>K145+(G145*K145)+(H145*K145)+(I145*K145)</f>
        <v>19.052</v>
      </c>
      <c r="N145" s="39">
        <v>2871.8</v>
      </c>
      <c r="O145" s="39">
        <f t="shared" si="65"/>
        <v>49739.576000000001</v>
      </c>
      <c r="P145" s="39">
        <f t="shared" si="66"/>
        <v>54713.533600000002</v>
      </c>
      <c r="Q145" s="39">
        <f t="shared" si="67"/>
        <v>17.654737962979397</v>
      </c>
      <c r="R145" s="39">
        <f t="shared" si="68"/>
        <v>19.420211759277336</v>
      </c>
      <c r="S145" s="39">
        <v>3.48</v>
      </c>
      <c r="T145" s="36" t="s">
        <v>9</v>
      </c>
      <c r="U145" s="36" t="s">
        <v>292</v>
      </c>
      <c r="V145" s="39">
        <v>3.83</v>
      </c>
      <c r="W145" s="36" t="s">
        <v>9</v>
      </c>
      <c r="X145" s="36" t="s">
        <v>291</v>
      </c>
      <c r="Y145" s="36">
        <f>IF(AND(AA145=Matrica!$A$4,AB145=Matrica!$B$3),Matrica!$B$4,IF(AND(AA145=Matrica!$A$4,AB145=Matrica!$E$3),Matrica!$E$4,IF(AND(AA145=Matrica!$A$4,AB145=Matrica!$H$3),Matrica!$H$4,IF(AND(AA145=Matrica!$A$5,AB145=Matrica!$B$3),Matrica!$B$5,IF(AND(AA145=Matrica!$A$5,AB145=Matrica!$E$3),Matrica!$E$5,IF(AND(AA145=Matrica!$A$5,AB145=Matrica!$H$3),Matrica!$H$5,IF(AND(AA145=Matrica!$A$6,AB145=Matrica!$B$3),Matrica!$B$6,IF(AND(AA145=Matrica!$A$6,AB145=Matrica!$E$3),Matrica!$E$6,IF(AND(AA145=Matrica!$A$6,AB145=Matrica!$H$3),Matrica!$H$6,IF(AND(AA145=Matrica!$A$7,AB145=Matrica!$B$3),Matrica!$B$7,IF(AND(AA145=Matrica!$A$7,AB145=Matrica!$E$3),Matrica!$E$7,IF(AND(AA145=Matrica!$A$7,AB145=Matrica!$H$3),Matrica!$H$7,IF(AND(AA145=Matrica!$A$8,AB145=Matrica!$B$3),Matrica!$B$8,IF(AND(AA145=Matrica!$A$8,AB145=Matrica!$E$3),Matrica!$E$8,IF(AND(AA145=Matrica!$A$8,AB145=Matrica!$H$3),Matrica!$H$8,IF(AND(AA145=Matrica!$A$9,AB145=Matrica!$B$3),Matrica!$B$9,IF(AND(AA145=Matrica!$A$9,AB145=Matrica!$E$3),Matrica!$E$9,IF(AND(AA145=Matrica!$A$9,AB145=Matrica!$H$3),Matrica!$H$9,IF(AND(AA145=Matrica!$A$10,AB145=Matrica!$B$3),Matrica!$B$10,IF(AND(AA145=Matrica!$A$10,AB145=Matrica!$E$3),Matrica!$E$10,IF(AND(AA145=Matrica!$A$10,AB145=Matrica!$H$3),Matrica!$H$10,IF(AND(AA145=Matrica!$A$11,AB145=Matrica!$B$3),Matrica!$B$11,IF(AND(AA145=Matrica!$A$11,AB145=Matrica!$E$3),Matrica!$E$11,IF(AND(AA145=Matrica!$A$11,AB145=Matrica!$H$3),Matrica!$H$11,IF(AND(AA145=Matrica!$A$12,AB145=Matrica!$B$3),Matrica!$B$12,IF(AND(AA145=Matrica!$A$12,AB145=Matrica!$E$3),Matrica!$E$12,IF(AND(AA145=Matrica!$A$12,AB145=Matrica!$H$3),Matrica!$H$12,IF(AND(AA145=Matrica!$A$13,AB145=Matrica!$B$3),Matrica!$B$13,IF(AND(AA145=Matrica!$A$13,AB145=Matrica!$E$3),Matrica!$E$13,IF(AND(AA145=Matrica!$A$13,AB145=Matrica!$H$3),Matrica!$H$13,IF(AND(AA145=Matrica!$A$14,AB145=Matrica!$B$3),Matrica!$B$14,IF(AND(AA145=Matrica!$A$14,AB145=Matrica!$E$3),Matrica!$E$14,IF(AND(AA145=Matrica!$A$14,AB145=Matrica!$H$3),Matrica!$H$14,IF(AND(AA145=Matrica!$A$15,AB145=Matrica!$B$3),Matrica!$B$15,IF(AND(AA145=Matrica!$A$15,AB145=Matrica!$E$3),Matrica!$E$15,IF(AND(AA145=Matrica!$A$15,AB145=Matrica!$H$3),Matrica!$H$15,IF(AND(AA145=Matrica!$A$16,AB145=Matrica!$B$3),Matrica!$B$16,IF(AND(AA145=Matrica!$A$16,AB145=Matrica!$E$3),Matrica!$E$16,IF(AND(AA145=Matrica!$A$16,AB145=Matrica!$H$3),Matrica!$H$16,"")))))))))))))))))))))))))))))))))))))))</f>
        <v>3.35</v>
      </c>
      <c r="Z145" s="36">
        <f>IF(AND(AA145=Matrica!$A$4,AB145=Matrica!$B$3),Matrica!$D$4,IF(AND(AA145=Matrica!$A$4,AB145=Matrica!$E$3),Matrica!$G$4,IF(AND(AA145=Matrica!$A$4,AB145=Matrica!$H$3),Matrica!$J$4,IF(AND(AA145=Matrica!$A$5,AB145=Matrica!$B$3),Matrica!$D$5,IF(AND(AA145=Matrica!$A$5,AB145=Matrica!$E$3),Matrica!$G$5,IF(AND(AA145=Matrica!$A$5,AB145=Matrica!$H$3),Matrica!$J$5,IF(AND(AA145=Matrica!$A$6,AB145=Matrica!$B$3),Matrica!$D$6,IF(AND(AA145=Matrica!$A$6,AB145=Matrica!$E$3),Matrica!$G$6,IF(AND(AA145=Matrica!$A$6,AB145=Matrica!$H$3),Matrica!$J$6,IF(AND(AA145=Matrica!$A$7,AB145=Matrica!$B$3),Matrica!$D$7,IF(AND(AA145=Matrica!$A$7,AB145=Matrica!$E$3),Matrica!$G$7,IF(AND(AA145=Matrica!$A$7,AB145=Matrica!$H$3),Matrica!$J$7,IF(AND(AA145=Matrica!$A$8,AB145=Matrica!$B$3),Matrica!$D$8,IF(AND(AA145=Matrica!$A$8,AB145=Matrica!$E$3),Matrica!$G$8,IF(AND(AA145=Matrica!$A$8,AB145=Matrica!$H$3),Matrica!$J$8,IF(AND(AA145=Matrica!$A$9,AB145=Matrica!$B$3),Matrica!$D$9,IF(AND(AA145=Matrica!$A$9,AB145=Matrica!$E$3),Matrica!$G$9,IF(AND(AA145=Matrica!$A$9,AB145=Matrica!$H$3),Matrica!$J$9,IF(AND(AA145=Matrica!$A$10,AB145=Matrica!$B$3),Matrica!$D$10,IF(AND(AA145=Matrica!$A$10,AB145=Matrica!$E$3),Matrica!$G$10,IF(AND(AA145=Matrica!$A$10,AB145=Matrica!$H$3),Matrica!$J$10,IF(AND(AA145=Matrica!$A$11,AB145=Matrica!$B$3),Matrica!$D$11,IF(AND(AA145=Matrica!$A$11,AB145=Matrica!$E$3),Matrica!$G$11,IF(AND(AA145=Matrica!$A$11,AB145=Matrica!$H$3),Matrica!$J$11,IF(AND(AA145=Matrica!$A$12,AB145=Matrica!$B$3),Matrica!$D$12,IF(AND(AA145=Matrica!$A$12,AB145=Matrica!$E$3),Matrica!$G$12,IF(AND(AA145=Matrica!$A$12,AB145=Matrica!$H$3),Matrica!$J$12,IF(AND(AA145=Matrica!$A$13,AB145=Matrica!$B$3),Matrica!$D$13,IF(AND(AA145=Matrica!$A$13,AB145=Matrica!$E$3),Matrica!$G$13,IF(AND(AA145=Matrica!$A$13,AB145=Matrica!$H$3),Matrica!$J$13,IF(AND(AA145=Matrica!$A$14,AB145=Matrica!$B$3),Matrica!$D$14,IF(AND(AA145=Matrica!$A$14,AB145=Matrica!$E$3),Matrica!$G$14,IF(AND(AA145=Matrica!$A$14,AB145=Matrica!$H$3),Matrica!$J$14,IF(AND(AA145=Matrica!$A$15,AB145=Matrica!$B$3),Matrica!$D$15,IF(AND(AA145=Matrica!$A$15,AB145=Matrica!$E$3),Matrica!$G$15,IF(AND(AA145=Matrica!$A$15,AB145=Matrica!$H$3),Matrica!$J$15,IF(AND(AA145=Matrica!$A$16,AB145=Matrica!$B$3),Matrica!$D$16,IF(AND(AA145=Matrica!$A$16,AB145=Matrica!$E$3),Matrica!$G$16,IF(AND(AA145=Matrica!$A$16,AB145=Matrica!$H$3),Matrica!$J$16,"")))))))))))))))))))))))))))))))))))))))</f>
        <v>3.57</v>
      </c>
      <c r="AA145" s="171" t="s">
        <v>9</v>
      </c>
      <c r="AB145" s="171">
        <v>1</v>
      </c>
      <c r="AC145" s="172">
        <v>3.57</v>
      </c>
      <c r="AD145" s="173" t="str">
        <f t="shared" si="64"/>
        <v>ISTI</v>
      </c>
      <c r="AE145" s="173">
        <f t="shared" si="55"/>
        <v>2.5862068965517198</v>
      </c>
      <c r="AF145" s="173">
        <f t="shared" si="56"/>
        <v>-6.7885117493472646E-2</v>
      </c>
      <c r="AG145" s="179">
        <v>11</v>
      </c>
      <c r="AH145" s="136"/>
      <c r="AI145" s="175">
        <f t="shared" si="58"/>
        <v>51025.938599999994</v>
      </c>
      <c r="AJ145" s="175">
        <f t="shared" si="59"/>
        <v>-6.7398224120549415</v>
      </c>
      <c r="AK145" s="176" t="s">
        <v>8</v>
      </c>
      <c r="AL145" s="176">
        <v>2</v>
      </c>
      <c r="AM145" s="176">
        <v>4.24</v>
      </c>
      <c r="AN145" s="177">
        <f>+AM145*14292.98</f>
        <v>60602.235200000003</v>
      </c>
      <c r="AO145" s="177">
        <f>+(AN145/P145-1)*100</f>
        <v>10.762787947587427</v>
      </c>
      <c r="AP145" s="175">
        <f t="shared" si="60"/>
        <v>561285.32459999993</v>
      </c>
      <c r="AQ145" s="177">
        <f t="shared" si="61"/>
        <v>666624.58720000007</v>
      </c>
      <c r="AR145" s="178">
        <f t="shared" si="62"/>
        <v>-105339.26260000013</v>
      </c>
    </row>
    <row r="146" spans="3:44" ht="80.099999999999994" customHeight="1">
      <c r="C146" s="45" t="s">
        <v>123</v>
      </c>
      <c r="D146" s="141" t="s">
        <v>124</v>
      </c>
      <c r="E146" s="167" t="s">
        <v>11</v>
      </c>
      <c r="F146" s="41" t="s">
        <v>137</v>
      </c>
      <c r="G146" s="36"/>
      <c r="H146" s="36"/>
      <c r="I146" s="36"/>
      <c r="J146" s="36">
        <v>13.73</v>
      </c>
      <c r="K146" s="36">
        <v>17.32</v>
      </c>
      <c r="L146" s="40">
        <f t="shared" si="70"/>
        <v>13.73</v>
      </c>
      <c r="M146" s="40">
        <f>K146+(G146*K146)+(H146*K146)+(I146*K146)</f>
        <v>17.32</v>
      </c>
      <c r="N146" s="39">
        <v>2871.8</v>
      </c>
      <c r="O146" s="39">
        <f t="shared" si="65"/>
        <v>39429.814000000006</v>
      </c>
      <c r="P146" s="39">
        <f t="shared" si="66"/>
        <v>49739.576000000001</v>
      </c>
      <c r="Q146" s="39">
        <f t="shared" si="67"/>
        <v>13.995355209682861</v>
      </c>
      <c r="R146" s="39">
        <f t="shared" si="68"/>
        <v>17.654737962979397</v>
      </c>
      <c r="S146" s="39">
        <v>2.76</v>
      </c>
      <c r="T146" s="36" t="s">
        <v>11</v>
      </c>
      <c r="U146" s="36" t="s">
        <v>293</v>
      </c>
      <c r="V146" s="39">
        <v>3.48</v>
      </c>
      <c r="W146" s="36" t="s">
        <v>9</v>
      </c>
      <c r="X146" s="36" t="s">
        <v>292</v>
      </c>
      <c r="Y146" s="36">
        <f>IF(AND(AA146=Matrica!$A$4,AB146=Matrica!$B$3),Matrica!$B$4,IF(AND(AA146=Matrica!$A$4,AB146=Matrica!$E$3),Matrica!$E$4,IF(AND(AA146=Matrica!$A$4,AB146=Matrica!$H$3),Matrica!$H$4,IF(AND(AA146=Matrica!$A$5,AB146=Matrica!$B$3),Matrica!$B$5,IF(AND(AA146=Matrica!$A$5,AB146=Matrica!$E$3),Matrica!$E$5,IF(AND(AA146=Matrica!$A$5,AB146=Matrica!$H$3),Matrica!$H$5,IF(AND(AA146=Matrica!$A$6,AB146=Matrica!$B$3),Matrica!$B$6,IF(AND(AA146=Matrica!$A$6,AB146=Matrica!$E$3),Matrica!$E$6,IF(AND(AA146=Matrica!$A$6,AB146=Matrica!$H$3),Matrica!$H$6,IF(AND(AA146=Matrica!$A$7,AB146=Matrica!$B$3),Matrica!$B$7,IF(AND(AA146=Matrica!$A$7,AB146=Matrica!$E$3),Matrica!$E$7,IF(AND(AA146=Matrica!$A$7,AB146=Matrica!$H$3),Matrica!$H$7,IF(AND(AA146=Matrica!$A$8,AB146=Matrica!$B$3),Matrica!$B$8,IF(AND(AA146=Matrica!$A$8,AB146=Matrica!$E$3),Matrica!$E$8,IF(AND(AA146=Matrica!$A$8,AB146=Matrica!$H$3),Matrica!$H$8,IF(AND(AA146=Matrica!$A$9,AB146=Matrica!$B$3),Matrica!$B$9,IF(AND(AA146=Matrica!$A$9,AB146=Matrica!$E$3),Matrica!$E$9,IF(AND(AA146=Matrica!$A$9,AB146=Matrica!$H$3),Matrica!$H$9,IF(AND(AA146=Matrica!$A$10,AB146=Matrica!$B$3),Matrica!$B$10,IF(AND(AA146=Matrica!$A$10,AB146=Matrica!$E$3),Matrica!$E$10,IF(AND(AA146=Matrica!$A$10,AB146=Matrica!$H$3),Matrica!$H$10,IF(AND(AA146=Matrica!$A$11,AB146=Matrica!$B$3),Matrica!$B$11,IF(AND(AA146=Matrica!$A$11,AB146=Matrica!$E$3),Matrica!$E$11,IF(AND(AA146=Matrica!$A$11,AB146=Matrica!$H$3),Matrica!$H$11,IF(AND(AA146=Matrica!$A$12,AB146=Matrica!$B$3),Matrica!$B$12,IF(AND(AA146=Matrica!$A$12,AB146=Matrica!$E$3),Matrica!$E$12,IF(AND(AA146=Matrica!$A$12,AB146=Matrica!$H$3),Matrica!$H$12,IF(AND(AA146=Matrica!$A$13,AB146=Matrica!$B$3),Matrica!$B$13,IF(AND(AA146=Matrica!$A$13,AB146=Matrica!$E$3),Matrica!$E$13,IF(AND(AA146=Matrica!$A$13,AB146=Matrica!$H$3),Matrica!$H$13,IF(AND(AA146=Matrica!$A$14,AB146=Matrica!$B$3),Matrica!$B$14,IF(AND(AA146=Matrica!$A$14,AB146=Matrica!$E$3),Matrica!$E$14,IF(AND(AA146=Matrica!$A$14,AB146=Matrica!$H$3),Matrica!$H$14,IF(AND(AA146=Matrica!$A$15,AB146=Matrica!$B$3),Matrica!$B$15,IF(AND(AA146=Matrica!$A$15,AB146=Matrica!$E$3),Matrica!$E$15,IF(AND(AA146=Matrica!$A$15,AB146=Matrica!$H$3),Matrica!$H$15,IF(AND(AA146=Matrica!$A$16,AB146=Matrica!$B$3),Matrica!$B$16,IF(AND(AA146=Matrica!$A$16,AB146=Matrica!$E$3),Matrica!$E$16,IF(AND(AA146=Matrica!$A$16,AB146=Matrica!$H$3),Matrica!$H$16,"")))))))))))))))))))))))))))))))))))))))</f>
        <v>2.92</v>
      </c>
      <c r="Z146" s="36">
        <f>IF(AND(AA146=Matrica!$A$4,AB146=Matrica!$B$3),Matrica!$D$4,IF(AND(AA146=Matrica!$A$4,AB146=Matrica!$E$3),Matrica!$G$4,IF(AND(AA146=Matrica!$A$4,AB146=Matrica!$H$3),Matrica!$J$4,IF(AND(AA146=Matrica!$A$5,AB146=Matrica!$B$3),Matrica!$D$5,IF(AND(AA146=Matrica!$A$5,AB146=Matrica!$E$3),Matrica!$G$5,IF(AND(AA146=Matrica!$A$5,AB146=Matrica!$H$3),Matrica!$J$5,IF(AND(AA146=Matrica!$A$6,AB146=Matrica!$B$3),Matrica!$D$6,IF(AND(AA146=Matrica!$A$6,AB146=Matrica!$E$3),Matrica!$G$6,IF(AND(AA146=Matrica!$A$6,AB146=Matrica!$H$3),Matrica!$J$6,IF(AND(AA146=Matrica!$A$7,AB146=Matrica!$B$3),Matrica!$D$7,IF(AND(AA146=Matrica!$A$7,AB146=Matrica!$E$3),Matrica!$G$7,IF(AND(AA146=Matrica!$A$7,AB146=Matrica!$H$3),Matrica!$J$7,IF(AND(AA146=Matrica!$A$8,AB146=Matrica!$B$3),Matrica!$D$8,IF(AND(AA146=Matrica!$A$8,AB146=Matrica!$E$3),Matrica!$G$8,IF(AND(AA146=Matrica!$A$8,AB146=Matrica!$H$3),Matrica!$J$8,IF(AND(AA146=Matrica!$A$9,AB146=Matrica!$B$3),Matrica!$D$9,IF(AND(AA146=Matrica!$A$9,AB146=Matrica!$E$3),Matrica!$G$9,IF(AND(AA146=Matrica!$A$9,AB146=Matrica!$H$3),Matrica!$J$9,IF(AND(AA146=Matrica!$A$10,AB146=Matrica!$B$3),Matrica!$D$10,IF(AND(AA146=Matrica!$A$10,AB146=Matrica!$E$3),Matrica!$G$10,IF(AND(AA146=Matrica!$A$10,AB146=Matrica!$H$3),Matrica!$J$10,IF(AND(AA146=Matrica!$A$11,AB146=Matrica!$B$3),Matrica!$D$11,IF(AND(AA146=Matrica!$A$11,AB146=Matrica!$E$3),Matrica!$G$11,IF(AND(AA146=Matrica!$A$11,AB146=Matrica!$H$3),Matrica!$J$11,IF(AND(AA146=Matrica!$A$12,AB146=Matrica!$B$3),Matrica!$D$12,IF(AND(AA146=Matrica!$A$12,AB146=Matrica!$E$3),Matrica!$G$12,IF(AND(AA146=Matrica!$A$12,AB146=Matrica!$H$3),Matrica!$J$12,IF(AND(AA146=Matrica!$A$13,AB146=Matrica!$B$3),Matrica!$D$13,IF(AND(AA146=Matrica!$A$13,AB146=Matrica!$E$3),Matrica!$G$13,IF(AND(AA146=Matrica!$A$13,AB146=Matrica!$H$3),Matrica!$J$13,IF(AND(AA146=Matrica!$A$14,AB146=Matrica!$B$3),Matrica!$D$14,IF(AND(AA146=Matrica!$A$14,AB146=Matrica!$E$3),Matrica!$G$14,IF(AND(AA146=Matrica!$A$14,AB146=Matrica!$H$3),Matrica!$J$14,IF(AND(AA146=Matrica!$A$15,AB146=Matrica!$B$3),Matrica!$D$15,IF(AND(AA146=Matrica!$A$15,AB146=Matrica!$E$3),Matrica!$G$15,IF(AND(AA146=Matrica!$A$15,AB146=Matrica!$H$3),Matrica!$J$15,IF(AND(AA146=Matrica!$A$16,AB146=Matrica!$B$3),Matrica!$D$16,IF(AND(AA146=Matrica!$A$16,AB146=Matrica!$E$3),Matrica!$G$16,IF(AND(AA146=Matrica!$A$16,AB146=Matrica!$H$3),Matrica!$J$16,"")))))))))))))))))))))))))))))))))))))))</f>
        <v>3.11</v>
      </c>
      <c r="AA146" s="171" t="s">
        <v>10</v>
      </c>
      <c r="AB146" s="171">
        <v>1</v>
      </c>
      <c r="AC146" s="172">
        <v>3.11</v>
      </c>
      <c r="AD146" s="173" t="str">
        <f t="shared" si="64"/>
        <v>ISTI</v>
      </c>
      <c r="AE146" s="173">
        <f t="shared" si="55"/>
        <v>12.681159420289859</v>
      </c>
      <c r="AF146" s="173">
        <f t="shared" si="56"/>
        <v>-0.10632183908045981</v>
      </c>
      <c r="AG146" s="179">
        <v>2</v>
      </c>
      <c r="AH146" s="181"/>
      <c r="AI146" s="175">
        <f t="shared" si="58"/>
        <v>44451.167799999996</v>
      </c>
      <c r="AJ146" s="175">
        <f t="shared" si="59"/>
        <v>-10.632193969647041</v>
      </c>
      <c r="AK146" s="176" t="s">
        <v>9</v>
      </c>
      <c r="AL146" s="176">
        <v>1</v>
      </c>
      <c r="AM146" s="176">
        <v>3.48</v>
      </c>
      <c r="AN146" s="177">
        <f t="shared" si="47"/>
        <v>49739.570399999997</v>
      </c>
      <c r="AO146" s="177">
        <f t="shared" ref="AO146:AO148" si="71">+(AN146/P146-1)*100</f>
        <v>-1.1258640408851051E-5</v>
      </c>
      <c r="AP146" s="175">
        <f t="shared" si="60"/>
        <v>88902.335599999991</v>
      </c>
      <c r="AQ146" s="177">
        <f t="shared" si="61"/>
        <v>99479.140799999994</v>
      </c>
      <c r="AR146" s="178">
        <f t="shared" si="62"/>
        <v>-10576.805200000003</v>
      </c>
    </row>
    <row r="147" spans="3:44" ht="80.099999999999994" customHeight="1">
      <c r="C147" s="45" t="s">
        <v>125</v>
      </c>
      <c r="D147" s="142" t="s">
        <v>126</v>
      </c>
      <c r="E147" s="167" t="s">
        <v>11</v>
      </c>
      <c r="F147" s="41" t="s">
        <v>137</v>
      </c>
      <c r="G147" s="36">
        <v>0.1</v>
      </c>
      <c r="H147" s="36"/>
      <c r="I147" s="36"/>
      <c r="J147" s="36">
        <v>13.73</v>
      </c>
      <c r="K147" s="36">
        <v>17.32</v>
      </c>
      <c r="L147" s="40">
        <f t="shared" si="70"/>
        <v>15.103000000000002</v>
      </c>
      <c r="M147" s="40">
        <f>K147+(G147*K147)+(H147*K147)+(I147*K147)</f>
        <v>19.052</v>
      </c>
      <c r="N147" s="39">
        <v>2871.8</v>
      </c>
      <c r="O147" s="39">
        <f t="shared" si="65"/>
        <v>43372.79540000001</v>
      </c>
      <c r="P147" s="39">
        <f t="shared" si="66"/>
        <v>54713.533600000002</v>
      </c>
      <c r="Q147" s="39">
        <f t="shared" si="67"/>
        <v>15.394890730651149</v>
      </c>
      <c r="R147" s="39">
        <f t="shared" si="68"/>
        <v>19.420211759277336</v>
      </c>
      <c r="S147" s="39">
        <v>3.04</v>
      </c>
      <c r="T147" s="36" t="s">
        <v>10</v>
      </c>
      <c r="U147" s="36" t="s">
        <v>292</v>
      </c>
      <c r="V147" s="39">
        <v>3.83</v>
      </c>
      <c r="W147" s="36" t="s">
        <v>9</v>
      </c>
      <c r="X147" s="36" t="s">
        <v>291</v>
      </c>
      <c r="Y147" s="36">
        <f>IF(AND(AA147=Matrica!$A$4,AB147=Matrica!$B$3),Matrica!$B$4,IF(AND(AA147=Matrica!$A$4,AB147=Matrica!$E$3),Matrica!$E$4,IF(AND(AA147=Matrica!$A$4,AB147=Matrica!$H$3),Matrica!$H$4,IF(AND(AA147=Matrica!$A$5,AB147=Matrica!$B$3),Matrica!$B$5,IF(AND(AA147=Matrica!$A$5,AB147=Matrica!$E$3),Matrica!$E$5,IF(AND(AA147=Matrica!$A$5,AB147=Matrica!$H$3),Matrica!$H$5,IF(AND(AA147=Matrica!$A$6,AB147=Matrica!$B$3),Matrica!$B$6,IF(AND(AA147=Matrica!$A$6,AB147=Matrica!$E$3),Matrica!$E$6,IF(AND(AA147=Matrica!$A$6,AB147=Matrica!$H$3),Matrica!$H$6,IF(AND(AA147=Matrica!$A$7,AB147=Matrica!$B$3),Matrica!$B$7,IF(AND(AA147=Matrica!$A$7,AB147=Matrica!$E$3),Matrica!$E$7,IF(AND(AA147=Matrica!$A$7,AB147=Matrica!$H$3),Matrica!$H$7,IF(AND(AA147=Matrica!$A$8,AB147=Matrica!$B$3),Matrica!$B$8,IF(AND(AA147=Matrica!$A$8,AB147=Matrica!$E$3),Matrica!$E$8,IF(AND(AA147=Matrica!$A$8,AB147=Matrica!$H$3),Matrica!$H$8,IF(AND(AA147=Matrica!$A$9,AB147=Matrica!$B$3),Matrica!$B$9,IF(AND(AA147=Matrica!$A$9,AB147=Matrica!$E$3),Matrica!$E$9,IF(AND(AA147=Matrica!$A$9,AB147=Matrica!$H$3),Matrica!$H$9,IF(AND(AA147=Matrica!$A$10,AB147=Matrica!$B$3),Matrica!$B$10,IF(AND(AA147=Matrica!$A$10,AB147=Matrica!$E$3),Matrica!$E$10,IF(AND(AA147=Matrica!$A$10,AB147=Matrica!$H$3),Matrica!$H$10,IF(AND(AA147=Matrica!$A$11,AB147=Matrica!$B$3),Matrica!$B$11,IF(AND(AA147=Matrica!$A$11,AB147=Matrica!$E$3),Matrica!$E$11,IF(AND(AA147=Matrica!$A$11,AB147=Matrica!$H$3),Matrica!$H$11,IF(AND(AA147=Matrica!$A$12,AB147=Matrica!$B$3),Matrica!$B$12,IF(AND(AA147=Matrica!$A$12,AB147=Matrica!$E$3),Matrica!$E$12,IF(AND(AA147=Matrica!$A$12,AB147=Matrica!$H$3),Matrica!$H$12,IF(AND(AA147=Matrica!$A$13,AB147=Matrica!$B$3),Matrica!$B$13,IF(AND(AA147=Matrica!$A$13,AB147=Matrica!$E$3),Matrica!$E$13,IF(AND(AA147=Matrica!$A$13,AB147=Matrica!$H$3),Matrica!$H$13,IF(AND(AA147=Matrica!$A$14,AB147=Matrica!$B$3),Matrica!$B$14,IF(AND(AA147=Matrica!$A$14,AB147=Matrica!$E$3),Matrica!$E$14,IF(AND(AA147=Matrica!$A$14,AB147=Matrica!$H$3),Matrica!$H$14,IF(AND(AA147=Matrica!$A$15,AB147=Matrica!$B$3),Matrica!$B$15,IF(AND(AA147=Matrica!$A$15,AB147=Matrica!$E$3),Matrica!$E$15,IF(AND(AA147=Matrica!$A$15,AB147=Matrica!$H$3),Matrica!$H$15,IF(AND(AA147=Matrica!$A$16,AB147=Matrica!$B$3),Matrica!$B$16,IF(AND(AA147=Matrica!$A$16,AB147=Matrica!$E$3),Matrica!$E$16,IF(AND(AA147=Matrica!$A$16,AB147=Matrica!$H$3),Matrica!$H$16,"")))))))))))))))))))))))))))))))))))))))</f>
        <v>3.12</v>
      </c>
      <c r="Z147" s="36">
        <f>IF(AND(AA147=Matrica!$A$4,AB147=Matrica!$B$3),Matrica!$D$4,IF(AND(AA147=Matrica!$A$4,AB147=Matrica!$E$3),Matrica!$G$4,IF(AND(AA147=Matrica!$A$4,AB147=Matrica!$H$3),Matrica!$J$4,IF(AND(AA147=Matrica!$A$5,AB147=Matrica!$B$3),Matrica!$D$5,IF(AND(AA147=Matrica!$A$5,AB147=Matrica!$E$3),Matrica!$G$5,IF(AND(AA147=Matrica!$A$5,AB147=Matrica!$H$3),Matrica!$J$5,IF(AND(AA147=Matrica!$A$6,AB147=Matrica!$B$3),Matrica!$D$6,IF(AND(AA147=Matrica!$A$6,AB147=Matrica!$E$3),Matrica!$G$6,IF(AND(AA147=Matrica!$A$6,AB147=Matrica!$H$3),Matrica!$J$6,IF(AND(AA147=Matrica!$A$7,AB147=Matrica!$B$3),Matrica!$D$7,IF(AND(AA147=Matrica!$A$7,AB147=Matrica!$E$3),Matrica!$G$7,IF(AND(AA147=Matrica!$A$7,AB147=Matrica!$H$3),Matrica!$J$7,IF(AND(AA147=Matrica!$A$8,AB147=Matrica!$B$3),Matrica!$D$8,IF(AND(AA147=Matrica!$A$8,AB147=Matrica!$E$3),Matrica!$G$8,IF(AND(AA147=Matrica!$A$8,AB147=Matrica!$H$3),Matrica!$J$8,IF(AND(AA147=Matrica!$A$9,AB147=Matrica!$B$3),Matrica!$D$9,IF(AND(AA147=Matrica!$A$9,AB147=Matrica!$E$3),Matrica!$G$9,IF(AND(AA147=Matrica!$A$9,AB147=Matrica!$H$3),Matrica!$J$9,IF(AND(AA147=Matrica!$A$10,AB147=Matrica!$B$3),Matrica!$D$10,IF(AND(AA147=Matrica!$A$10,AB147=Matrica!$E$3),Matrica!$G$10,IF(AND(AA147=Matrica!$A$10,AB147=Matrica!$H$3),Matrica!$J$10,IF(AND(AA147=Matrica!$A$11,AB147=Matrica!$B$3),Matrica!$D$11,IF(AND(AA147=Matrica!$A$11,AB147=Matrica!$E$3),Matrica!$G$11,IF(AND(AA147=Matrica!$A$11,AB147=Matrica!$H$3),Matrica!$J$11,IF(AND(AA147=Matrica!$A$12,AB147=Matrica!$B$3),Matrica!$D$12,IF(AND(AA147=Matrica!$A$12,AB147=Matrica!$E$3),Matrica!$G$12,IF(AND(AA147=Matrica!$A$12,AB147=Matrica!$H$3),Matrica!$J$12,IF(AND(AA147=Matrica!$A$13,AB147=Matrica!$B$3),Matrica!$D$13,IF(AND(AA147=Matrica!$A$13,AB147=Matrica!$E$3),Matrica!$G$13,IF(AND(AA147=Matrica!$A$13,AB147=Matrica!$H$3),Matrica!$J$13,IF(AND(AA147=Matrica!$A$14,AB147=Matrica!$B$3),Matrica!$D$14,IF(AND(AA147=Matrica!$A$14,AB147=Matrica!$E$3),Matrica!$G$14,IF(AND(AA147=Matrica!$A$14,AB147=Matrica!$H$3),Matrica!$J$14,IF(AND(AA147=Matrica!$A$15,AB147=Matrica!$B$3),Matrica!$D$15,IF(AND(AA147=Matrica!$A$15,AB147=Matrica!$E$3),Matrica!$G$15,IF(AND(AA147=Matrica!$A$15,AB147=Matrica!$H$3),Matrica!$J$15,IF(AND(AA147=Matrica!$A$16,AB147=Matrica!$B$3),Matrica!$D$16,IF(AND(AA147=Matrica!$A$16,AB147=Matrica!$E$3),Matrica!$G$16,IF(AND(AA147=Matrica!$A$16,AB147=Matrica!$H$3),Matrica!$J$16,"")))))))))))))))))))))))))))))))))))))))</f>
        <v>3.33</v>
      </c>
      <c r="AA147" s="171" t="s">
        <v>10</v>
      </c>
      <c r="AB147" s="171">
        <v>2</v>
      </c>
      <c r="AC147" s="172">
        <v>3.33</v>
      </c>
      <c r="AD147" s="173" t="str">
        <f t="shared" si="64"/>
        <v>ISTI</v>
      </c>
      <c r="AE147" s="173">
        <f t="shared" si="55"/>
        <v>9.5394736842105274</v>
      </c>
      <c r="AF147" s="173">
        <f t="shared" si="56"/>
        <v>-0.13054830287206265</v>
      </c>
      <c r="AG147" s="179">
        <v>1</v>
      </c>
      <c r="AH147" s="181"/>
      <c r="AI147" s="175">
        <f t="shared" si="58"/>
        <v>47595.623399999997</v>
      </c>
      <c r="AJ147" s="175">
        <f t="shared" si="59"/>
        <v>-13.009414182673085</v>
      </c>
      <c r="AK147" s="176" t="s">
        <v>9</v>
      </c>
      <c r="AL147" s="176">
        <v>3</v>
      </c>
      <c r="AM147" s="176">
        <v>3.83</v>
      </c>
      <c r="AN147" s="177">
        <f t="shared" si="47"/>
        <v>54742.113400000002</v>
      </c>
      <c r="AO147" s="177">
        <f t="shared" si="71"/>
        <v>5.2235339448070128E-2</v>
      </c>
      <c r="AP147" s="175">
        <f t="shared" si="60"/>
        <v>47595.623399999997</v>
      </c>
      <c r="AQ147" s="177">
        <f t="shared" si="61"/>
        <v>54742.113400000002</v>
      </c>
      <c r="AR147" s="178">
        <f t="shared" si="62"/>
        <v>-7146.4900000000052</v>
      </c>
    </row>
    <row r="148" spans="3:44" ht="80.099999999999994" customHeight="1">
      <c r="C148" s="45" t="s">
        <v>284</v>
      </c>
      <c r="D148" s="141" t="s">
        <v>139</v>
      </c>
      <c r="E148" s="167" t="s">
        <v>11</v>
      </c>
      <c r="F148" s="41" t="s">
        <v>137</v>
      </c>
      <c r="G148" s="36"/>
      <c r="H148" s="36"/>
      <c r="I148" s="36"/>
      <c r="J148" s="36">
        <v>13.73</v>
      </c>
      <c r="K148" s="36">
        <v>13.73</v>
      </c>
      <c r="L148" s="40">
        <f t="shared" si="70"/>
        <v>13.73</v>
      </c>
      <c r="M148" s="40">
        <f>K148+(G148*K148)+(H148*K148)</f>
        <v>13.73</v>
      </c>
      <c r="N148" s="39">
        <v>2871.8</v>
      </c>
      <c r="O148" s="39">
        <f t="shared" si="65"/>
        <v>39429.814000000006</v>
      </c>
      <c r="P148" s="39">
        <f t="shared" si="66"/>
        <v>39429.814000000006</v>
      </c>
      <c r="Q148" s="39">
        <f t="shared" si="67"/>
        <v>13.995355209682861</v>
      </c>
      <c r="R148" s="39">
        <f t="shared" si="68"/>
        <v>13.995355209682861</v>
      </c>
      <c r="S148" s="39">
        <v>2.76</v>
      </c>
      <c r="T148" s="36" t="s">
        <v>11</v>
      </c>
      <c r="U148" s="36" t="s">
        <v>293</v>
      </c>
      <c r="V148" s="39">
        <v>2.76</v>
      </c>
      <c r="W148" s="36" t="s">
        <v>11</v>
      </c>
      <c r="X148" s="36" t="s">
        <v>293</v>
      </c>
      <c r="Y148" s="36">
        <f>IF(AND(AA148=Matrica!$A$4,AB148=Matrica!$B$3),Matrica!$B$4,IF(AND(AA148=Matrica!$A$4,AB148=Matrica!$E$3),Matrica!$E$4,IF(AND(AA148=Matrica!$A$4,AB148=Matrica!$H$3),Matrica!$H$4,IF(AND(AA148=Matrica!$A$5,AB148=Matrica!$B$3),Matrica!$B$5,IF(AND(AA148=Matrica!$A$5,AB148=Matrica!$E$3),Matrica!$E$5,IF(AND(AA148=Matrica!$A$5,AB148=Matrica!$H$3),Matrica!$H$5,IF(AND(AA148=Matrica!$A$6,AB148=Matrica!$B$3),Matrica!$B$6,IF(AND(AA148=Matrica!$A$6,AB148=Matrica!$E$3),Matrica!$E$6,IF(AND(AA148=Matrica!$A$6,AB148=Matrica!$H$3),Matrica!$H$6,IF(AND(AA148=Matrica!$A$7,AB148=Matrica!$B$3),Matrica!$B$7,IF(AND(AA148=Matrica!$A$7,AB148=Matrica!$E$3),Matrica!$E$7,IF(AND(AA148=Matrica!$A$7,AB148=Matrica!$H$3),Matrica!$H$7,IF(AND(AA148=Matrica!$A$8,AB148=Matrica!$B$3),Matrica!$B$8,IF(AND(AA148=Matrica!$A$8,AB148=Matrica!$E$3),Matrica!$E$8,IF(AND(AA148=Matrica!$A$8,AB148=Matrica!$H$3),Matrica!$H$8,IF(AND(AA148=Matrica!$A$9,AB148=Matrica!$B$3),Matrica!$B$9,IF(AND(AA148=Matrica!$A$9,AB148=Matrica!$E$3),Matrica!$E$9,IF(AND(AA148=Matrica!$A$9,AB148=Matrica!$H$3),Matrica!$H$9,IF(AND(AA148=Matrica!$A$10,AB148=Matrica!$B$3),Matrica!$B$10,IF(AND(AA148=Matrica!$A$10,AB148=Matrica!$E$3),Matrica!$E$10,IF(AND(AA148=Matrica!$A$10,AB148=Matrica!$H$3),Matrica!$H$10,IF(AND(AA148=Matrica!$A$11,AB148=Matrica!$B$3),Matrica!$B$11,IF(AND(AA148=Matrica!$A$11,AB148=Matrica!$E$3),Matrica!$E$11,IF(AND(AA148=Matrica!$A$11,AB148=Matrica!$H$3),Matrica!$H$11,IF(AND(AA148=Matrica!$A$12,AB148=Matrica!$B$3),Matrica!$B$12,IF(AND(AA148=Matrica!$A$12,AB148=Matrica!$E$3),Matrica!$E$12,IF(AND(AA148=Matrica!$A$12,AB148=Matrica!$H$3),Matrica!$H$12,IF(AND(AA148=Matrica!$A$13,AB148=Matrica!$B$3),Matrica!$B$13,IF(AND(AA148=Matrica!$A$13,AB148=Matrica!$E$3),Matrica!$E$13,IF(AND(AA148=Matrica!$A$13,AB148=Matrica!$H$3),Matrica!$H$13,IF(AND(AA148=Matrica!$A$14,AB148=Matrica!$B$3),Matrica!$B$14,IF(AND(AA148=Matrica!$A$14,AB148=Matrica!$E$3),Matrica!$E$14,IF(AND(AA148=Matrica!$A$14,AB148=Matrica!$H$3),Matrica!$H$14,IF(AND(AA148=Matrica!$A$15,AB148=Matrica!$B$3),Matrica!$B$15,IF(AND(AA148=Matrica!$A$15,AB148=Matrica!$E$3),Matrica!$E$15,IF(AND(AA148=Matrica!$A$15,AB148=Matrica!$H$3),Matrica!$H$15,IF(AND(AA148=Matrica!$A$16,AB148=Matrica!$B$3),Matrica!$B$16,IF(AND(AA148=Matrica!$A$16,AB148=Matrica!$E$3),Matrica!$E$16,IF(AND(AA148=Matrica!$A$16,AB148=Matrica!$H$3),Matrica!$H$16,"")))))))))))))))))))))))))))))))))))))))</f>
        <v>3.12</v>
      </c>
      <c r="Z148" s="36">
        <f>IF(AND(AA148=Matrica!$A$4,AB148=Matrica!$B$3),Matrica!$D$4,IF(AND(AA148=Matrica!$A$4,AB148=Matrica!$E$3),Matrica!$G$4,IF(AND(AA148=Matrica!$A$4,AB148=Matrica!$H$3),Matrica!$J$4,IF(AND(AA148=Matrica!$A$5,AB148=Matrica!$B$3),Matrica!$D$5,IF(AND(AA148=Matrica!$A$5,AB148=Matrica!$E$3),Matrica!$G$5,IF(AND(AA148=Matrica!$A$5,AB148=Matrica!$H$3),Matrica!$J$5,IF(AND(AA148=Matrica!$A$6,AB148=Matrica!$B$3),Matrica!$D$6,IF(AND(AA148=Matrica!$A$6,AB148=Matrica!$E$3),Matrica!$G$6,IF(AND(AA148=Matrica!$A$6,AB148=Matrica!$H$3),Matrica!$J$6,IF(AND(AA148=Matrica!$A$7,AB148=Matrica!$B$3),Matrica!$D$7,IF(AND(AA148=Matrica!$A$7,AB148=Matrica!$E$3),Matrica!$G$7,IF(AND(AA148=Matrica!$A$7,AB148=Matrica!$H$3),Matrica!$J$7,IF(AND(AA148=Matrica!$A$8,AB148=Matrica!$B$3),Matrica!$D$8,IF(AND(AA148=Matrica!$A$8,AB148=Matrica!$E$3),Matrica!$G$8,IF(AND(AA148=Matrica!$A$8,AB148=Matrica!$H$3),Matrica!$J$8,IF(AND(AA148=Matrica!$A$9,AB148=Matrica!$B$3),Matrica!$D$9,IF(AND(AA148=Matrica!$A$9,AB148=Matrica!$E$3),Matrica!$G$9,IF(AND(AA148=Matrica!$A$9,AB148=Matrica!$H$3),Matrica!$J$9,IF(AND(AA148=Matrica!$A$10,AB148=Matrica!$B$3),Matrica!$D$10,IF(AND(AA148=Matrica!$A$10,AB148=Matrica!$E$3),Matrica!$G$10,IF(AND(AA148=Matrica!$A$10,AB148=Matrica!$H$3),Matrica!$J$10,IF(AND(AA148=Matrica!$A$11,AB148=Matrica!$B$3),Matrica!$D$11,IF(AND(AA148=Matrica!$A$11,AB148=Matrica!$E$3),Matrica!$G$11,IF(AND(AA148=Matrica!$A$11,AB148=Matrica!$H$3),Matrica!$J$11,IF(AND(AA148=Matrica!$A$12,AB148=Matrica!$B$3),Matrica!$D$12,IF(AND(AA148=Matrica!$A$12,AB148=Matrica!$E$3),Matrica!$G$12,IF(AND(AA148=Matrica!$A$12,AB148=Matrica!$H$3),Matrica!$J$12,IF(AND(AA148=Matrica!$A$13,AB148=Matrica!$B$3),Matrica!$D$13,IF(AND(AA148=Matrica!$A$13,AB148=Matrica!$E$3),Matrica!$G$13,IF(AND(AA148=Matrica!$A$13,AB148=Matrica!$H$3),Matrica!$J$13,IF(AND(AA148=Matrica!$A$14,AB148=Matrica!$B$3),Matrica!$D$14,IF(AND(AA148=Matrica!$A$14,AB148=Matrica!$E$3),Matrica!$G$14,IF(AND(AA148=Matrica!$A$14,AB148=Matrica!$H$3),Matrica!$J$14,IF(AND(AA148=Matrica!$A$15,AB148=Matrica!$B$3),Matrica!$D$15,IF(AND(AA148=Matrica!$A$15,AB148=Matrica!$E$3),Matrica!$G$15,IF(AND(AA148=Matrica!$A$15,AB148=Matrica!$H$3),Matrica!$J$15,IF(AND(AA148=Matrica!$A$16,AB148=Matrica!$B$3),Matrica!$D$16,IF(AND(AA148=Matrica!$A$16,AB148=Matrica!$E$3),Matrica!$G$16,IF(AND(AA148=Matrica!$A$16,AB148=Matrica!$H$3),Matrica!$J$16,"")))))))))))))))))))))))))))))))))))))))</f>
        <v>3.33</v>
      </c>
      <c r="AA148" s="171" t="s">
        <v>10</v>
      </c>
      <c r="AB148" s="171">
        <v>2</v>
      </c>
      <c r="AC148" s="172">
        <v>3.27</v>
      </c>
      <c r="AD148" s="173" t="str">
        <f t="shared" si="64"/>
        <v>RAST</v>
      </c>
      <c r="AE148" s="173">
        <f t="shared" si="55"/>
        <v>18.478260869565226</v>
      </c>
      <c r="AF148" s="173">
        <f t="shared" si="56"/>
        <v>0.18478260869565227</v>
      </c>
      <c r="AG148" s="179"/>
      <c r="AH148" s="136"/>
      <c r="AI148" s="175">
        <f t="shared" si="58"/>
        <v>46738.044600000001</v>
      </c>
      <c r="AJ148" s="175">
        <f t="shared" si="59"/>
        <v>18.534783349472541</v>
      </c>
      <c r="AK148" s="176" t="s">
        <v>10</v>
      </c>
      <c r="AL148" s="176">
        <v>2</v>
      </c>
      <c r="AM148" s="176">
        <v>3.05</v>
      </c>
      <c r="AN148" s="177">
        <f t="shared" si="47"/>
        <v>43593.588999999993</v>
      </c>
      <c r="AO148" s="177">
        <f t="shared" si="71"/>
        <v>10.559966121067642</v>
      </c>
      <c r="AP148" s="175">
        <f t="shared" si="60"/>
        <v>0</v>
      </c>
      <c r="AQ148" s="177">
        <f t="shared" si="61"/>
        <v>0</v>
      </c>
      <c r="AR148" s="178">
        <f t="shared" si="62"/>
        <v>0</v>
      </c>
    </row>
    <row r="149" spans="3:44" ht="80.099999999999994" customHeight="1">
      <c r="C149" s="45" t="s">
        <v>117</v>
      </c>
      <c r="D149" s="141" t="s">
        <v>433</v>
      </c>
      <c r="E149" s="167" t="s">
        <v>10</v>
      </c>
      <c r="F149" s="41" t="s">
        <v>137</v>
      </c>
      <c r="G149" s="36"/>
      <c r="H149" s="36"/>
      <c r="I149" s="36"/>
      <c r="J149" s="36">
        <v>17.32</v>
      </c>
      <c r="K149" s="36">
        <v>17.32</v>
      </c>
      <c r="L149" s="40">
        <f t="shared" si="70"/>
        <v>17.32</v>
      </c>
      <c r="M149" s="40">
        <f t="shared" ref="M149:M168" si="72">K149+(G149*K149)+(H149*K149)+(I149*K149)</f>
        <v>17.32</v>
      </c>
      <c r="N149" s="39">
        <v>2871.8</v>
      </c>
      <c r="O149" s="39">
        <f t="shared" si="65"/>
        <v>49739.576000000001</v>
      </c>
      <c r="P149" s="39">
        <f t="shared" si="66"/>
        <v>49739.576000000001</v>
      </c>
      <c r="Q149" s="39">
        <f t="shared" si="67"/>
        <v>17.654737962979397</v>
      </c>
      <c r="R149" s="39">
        <f t="shared" si="68"/>
        <v>17.654737962979397</v>
      </c>
      <c r="S149" s="39">
        <v>3.48</v>
      </c>
      <c r="T149" s="36" t="s">
        <v>9</v>
      </c>
      <c r="U149" s="36" t="s">
        <v>292</v>
      </c>
      <c r="V149" s="39">
        <v>3.48</v>
      </c>
      <c r="W149" s="36" t="s">
        <v>9</v>
      </c>
      <c r="X149" s="36" t="s">
        <v>292</v>
      </c>
      <c r="Y149" s="36">
        <f>IF(AND(AA149=Matrica!$A$4,AB149=Matrica!$B$3),Matrica!$B$4,IF(AND(AA149=Matrica!$A$4,AB149=Matrica!$E$3),Matrica!$E$4,IF(AND(AA149=Matrica!$A$4,AB149=Matrica!$H$3),Matrica!$H$4,IF(AND(AA149=Matrica!$A$5,AB149=Matrica!$B$3),Matrica!$B$5,IF(AND(AA149=Matrica!$A$5,AB149=Matrica!$E$3),Matrica!$E$5,IF(AND(AA149=Matrica!$A$5,AB149=Matrica!$H$3),Matrica!$H$5,IF(AND(AA149=Matrica!$A$6,AB149=Matrica!$B$3),Matrica!$B$6,IF(AND(AA149=Matrica!$A$6,AB149=Matrica!$E$3),Matrica!$E$6,IF(AND(AA149=Matrica!$A$6,AB149=Matrica!$H$3),Matrica!$H$6,IF(AND(AA149=Matrica!$A$7,AB149=Matrica!$B$3),Matrica!$B$7,IF(AND(AA149=Matrica!$A$7,AB149=Matrica!$E$3),Matrica!$E$7,IF(AND(AA149=Matrica!$A$7,AB149=Matrica!$H$3),Matrica!$H$7,IF(AND(AA149=Matrica!$A$8,AB149=Matrica!$B$3),Matrica!$B$8,IF(AND(AA149=Matrica!$A$8,AB149=Matrica!$E$3),Matrica!$E$8,IF(AND(AA149=Matrica!$A$8,AB149=Matrica!$H$3),Matrica!$H$8,IF(AND(AA149=Matrica!$A$9,AB149=Matrica!$B$3),Matrica!$B$9,IF(AND(AA149=Matrica!$A$9,AB149=Matrica!$E$3),Matrica!$E$9,IF(AND(AA149=Matrica!$A$9,AB149=Matrica!$H$3),Matrica!$H$9,IF(AND(AA149=Matrica!$A$10,AB149=Matrica!$B$3),Matrica!$B$10,IF(AND(AA149=Matrica!$A$10,AB149=Matrica!$E$3),Matrica!$E$10,IF(AND(AA149=Matrica!$A$10,AB149=Matrica!$H$3),Matrica!$H$10,IF(AND(AA149=Matrica!$A$11,AB149=Matrica!$B$3),Matrica!$B$11,IF(AND(AA149=Matrica!$A$11,AB149=Matrica!$E$3),Matrica!$E$11,IF(AND(AA149=Matrica!$A$11,AB149=Matrica!$H$3),Matrica!$H$11,IF(AND(AA149=Matrica!$A$12,AB149=Matrica!$B$3),Matrica!$B$12,IF(AND(AA149=Matrica!$A$12,AB149=Matrica!$E$3),Matrica!$E$12,IF(AND(AA149=Matrica!$A$12,AB149=Matrica!$H$3),Matrica!$H$12,IF(AND(AA149=Matrica!$A$13,AB149=Matrica!$B$3),Matrica!$B$13,IF(AND(AA149=Matrica!$A$13,AB149=Matrica!$E$3),Matrica!$E$13,IF(AND(AA149=Matrica!$A$13,AB149=Matrica!$H$3),Matrica!$H$13,IF(AND(AA149=Matrica!$A$14,AB149=Matrica!$B$3),Matrica!$B$14,IF(AND(AA149=Matrica!$A$14,AB149=Matrica!$E$3),Matrica!$E$14,IF(AND(AA149=Matrica!$A$14,AB149=Matrica!$H$3),Matrica!$H$14,IF(AND(AA149=Matrica!$A$15,AB149=Matrica!$B$3),Matrica!$B$15,IF(AND(AA149=Matrica!$A$15,AB149=Matrica!$E$3),Matrica!$E$15,IF(AND(AA149=Matrica!$A$15,AB149=Matrica!$H$3),Matrica!$H$15,IF(AND(AA149=Matrica!$A$16,AB149=Matrica!$B$3),Matrica!$B$16,IF(AND(AA149=Matrica!$A$16,AB149=Matrica!$E$3),Matrica!$E$16,IF(AND(AA149=Matrica!$A$16,AB149=Matrica!$H$3),Matrica!$H$16,"")))))))))))))))))))))))))))))))))))))))</f>
        <v>3.84</v>
      </c>
      <c r="Z149" s="36">
        <f>IF(AND(AA149=Matrica!$A$4,AB149=Matrica!$B$3),Matrica!$D$4,IF(AND(AA149=Matrica!$A$4,AB149=Matrica!$E$3),Matrica!$G$4,IF(AND(AA149=Matrica!$A$4,AB149=Matrica!$H$3),Matrica!$J$4,IF(AND(AA149=Matrica!$A$5,AB149=Matrica!$B$3),Matrica!$D$5,IF(AND(AA149=Matrica!$A$5,AB149=Matrica!$E$3),Matrica!$G$5,IF(AND(AA149=Matrica!$A$5,AB149=Matrica!$H$3),Matrica!$J$5,IF(AND(AA149=Matrica!$A$6,AB149=Matrica!$B$3),Matrica!$D$6,IF(AND(AA149=Matrica!$A$6,AB149=Matrica!$E$3),Matrica!$G$6,IF(AND(AA149=Matrica!$A$6,AB149=Matrica!$H$3),Matrica!$J$6,IF(AND(AA149=Matrica!$A$7,AB149=Matrica!$B$3),Matrica!$D$7,IF(AND(AA149=Matrica!$A$7,AB149=Matrica!$E$3),Matrica!$G$7,IF(AND(AA149=Matrica!$A$7,AB149=Matrica!$H$3),Matrica!$J$7,IF(AND(AA149=Matrica!$A$8,AB149=Matrica!$B$3),Matrica!$D$8,IF(AND(AA149=Matrica!$A$8,AB149=Matrica!$E$3),Matrica!$G$8,IF(AND(AA149=Matrica!$A$8,AB149=Matrica!$H$3),Matrica!$J$8,IF(AND(AA149=Matrica!$A$9,AB149=Matrica!$B$3),Matrica!$D$9,IF(AND(AA149=Matrica!$A$9,AB149=Matrica!$E$3),Matrica!$G$9,IF(AND(AA149=Matrica!$A$9,AB149=Matrica!$H$3),Matrica!$J$9,IF(AND(AA149=Matrica!$A$10,AB149=Matrica!$B$3),Matrica!$D$10,IF(AND(AA149=Matrica!$A$10,AB149=Matrica!$E$3),Matrica!$G$10,IF(AND(AA149=Matrica!$A$10,AB149=Matrica!$H$3),Matrica!$J$10,IF(AND(AA149=Matrica!$A$11,AB149=Matrica!$B$3),Matrica!$D$11,IF(AND(AA149=Matrica!$A$11,AB149=Matrica!$E$3),Matrica!$G$11,IF(AND(AA149=Matrica!$A$11,AB149=Matrica!$H$3),Matrica!$J$11,IF(AND(AA149=Matrica!$A$12,AB149=Matrica!$B$3),Matrica!$D$12,IF(AND(AA149=Matrica!$A$12,AB149=Matrica!$E$3),Matrica!$G$12,IF(AND(AA149=Matrica!$A$12,AB149=Matrica!$H$3),Matrica!$J$12,IF(AND(AA149=Matrica!$A$13,AB149=Matrica!$B$3),Matrica!$D$13,IF(AND(AA149=Matrica!$A$13,AB149=Matrica!$E$3),Matrica!$G$13,IF(AND(AA149=Matrica!$A$13,AB149=Matrica!$H$3),Matrica!$J$13,IF(AND(AA149=Matrica!$A$14,AB149=Matrica!$B$3),Matrica!$D$14,IF(AND(AA149=Matrica!$A$14,AB149=Matrica!$E$3),Matrica!$G$14,IF(AND(AA149=Matrica!$A$14,AB149=Matrica!$H$3),Matrica!$J$14,IF(AND(AA149=Matrica!$A$15,AB149=Matrica!$B$3),Matrica!$D$15,IF(AND(AA149=Matrica!$A$15,AB149=Matrica!$E$3),Matrica!$G$15,IF(AND(AA149=Matrica!$A$15,AB149=Matrica!$H$3),Matrica!$J$15,IF(AND(AA149=Matrica!$A$16,AB149=Matrica!$B$3),Matrica!$D$16,IF(AND(AA149=Matrica!$A$16,AB149=Matrica!$E$3),Matrica!$G$16,IF(AND(AA149=Matrica!$A$16,AB149=Matrica!$H$3),Matrica!$J$16,"")))))))))))))))))))))))))))))))))))))))</f>
        <v>3.96</v>
      </c>
      <c r="AA149" s="171" t="s">
        <v>9</v>
      </c>
      <c r="AB149" s="171">
        <v>3</v>
      </c>
      <c r="AC149" s="172">
        <v>3.84</v>
      </c>
      <c r="AD149" s="173" t="str">
        <f t="shared" si="64"/>
        <v>RAST</v>
      </c>
      <c r="AE149" s="173">
        <f t="shared" si="55"/>
        <v>10.344827586206893</v>
      </c>
      <c r="AF149" s="173">
        <f t="shared" si="56"/>
        <v>0.10344827586206894</v>
      </c>
      <c r="AG149" s="174">
        <v>1509.85</v>
      </c>
      <c r="AH149" s="136"/>
      <c r="AI149" s="175">
        <f t="shared" si="58"/>
        <v>54885.043199999993</v>
      </c>
      <c r="AJ149" s="175">
        <f t="shared" si="59"/>
        <v>10.344815162879527</v>
      </c>
      <c r="AK149" s="176" t="s">
        <v>8</v>
      </c>
      <c r="AL149" s="176">
        <v>1</v>
      </c>
      <c r="AM149" s="176">
        <v>3.86</v>
      </c>
      <c r="AN149" s="177">
        <f t="shared" ref="AN149:AN160" si="73">+AM149*14292.98</f>
        <v>55170.902799999996</v>
      </c>
      <c r="AO149" s="177">
        <f t="shared" ref="AO149:AO160" si="74">+(AN149/P149-1)*100</f>
        <v>10.919527741852875</v>
      </c>
      <c r="AP149" s="175">
        <f t="shared" si="60"/>
        <v>82868182.475519985</v>
      </c>
      <c r="AQ149" s="177">
        <f t="shared" si="61"/>
        <v>83299787.592579991</v>
      </c>
      <c r="AR149" s="178">
        <f t="shared" si="62"/>
        <v>-431605.11706000566</v>
      </c>
    </row>
    <row r="150" spans="3:44" ht="80.099999999999994" customHeight="1">
      <c r="C150" s="45" t="s">
        <v>119</v>
      </c>
      <c r="D150" s="142" t="s">
        <v>120</v>
      </c>
      <c r="E150" s="167" t="s">
        <v>10</v>
      </c>
      <c r="F150" s="41" t="s">
        <v>137</v>
      </c>
      <c r="G150" s="36"/>
      <c r="H150" s="36"/>
      <c r="I150" s="36">
        <v>0.1</v>
      </c>
      <c r="J150" s="36">
        <v>17.32</v>
      </c>
      <c r="K150" s="36">
        <v>17.32</v>
      </c>
      <c r="L150" s="40">
        <f t="shared" si="70"/>
        <v>17.32</v>
      </c>
      <c r="M150" s="40">
        <f t="shared" si="72"/>
        <v>19.052</v>
      </c>
      <c r="N150" s="39">
        <v>2871.8</v>
      </c>
      <c r="O150" s="39">
        <f t="shared" si="65"/>
        <v>49739.576000000001</v>
      </c>
      <c r="P150" s="39">
        <f t="shared" si="66"/>
        <v>54713.533600000002</v>
      </c>
      <c r="Q150" s="39">
        <f t="shared" si="67"/>
        <v>17.654737962979397</v>
      </c>
      <c r="R150" s="39">
        <f t="shared" si="68"/>
        <v>19.420211759277336</v>
      </c>
      <c r="S150" s="39">
        <v>3.48</v>
      </c>
      <c r="T150" s="36" t="s">
        <v>9</v>
      </c>
      <c r="U150" s="36" t="s">
        <v>292</v>
      </c>
      <c r="V150" s="39">
        <v>3.83</v>
      </c>
      <c r="W150" s="36" t="s">
        <v>9</v>
      </c>
      <c r="X150" s="36" t="s">
        <v>291</v>
      </c>
      <c r="Y150" s="36">
        <f>IF(AND(AA150=Matrica!$A$4,AB150=Matrica!$B$3),Matrica!$B$4,IF(AND(AA150=Matrica!$A$4,AB150=Matrica!$E$3),Matrica!$E$4,IF(AND(AA150=Matrica!$A$4,AB150=Matrica!$H$3),Matrica!$H$4,IF(AND(AA150=Matrica!$A$5,AB150=Matrica!$B$3),Matrica!$B$5,IF(AND(AA150=Matrica!$A$5,AB150=Matrica!$E$3),Matrica!$E$5,IF(AND(AA150=Matrica!$A$5,AB150=Matrica!$H$3),Matrica!$H$5,IF(AND(AA150=Matrica!$A$6,AB150=Matrica!$B$3),Matrica!$B$6,IF(AND(AA150=Matrica!$A$6,AB150=Matrica!$E$3),Matrica!$E$6,IF(AND(AA150=Matrica!$A$6,AB150=Matrica!$H$3),Matrica!$H$6,IF(AND(AA150=Matrica!$A$7,AB150=Matrica!$B$3),Matrica!$B$7,IF(AND(AA150=Matrica!$A$7,AB150=Matrica!$E$3),Matrica!$E$7,IF(AND(AA150=Matrica!$A$7,AB150=Matrica!$H$3),Matrica!$H$7,IF(AND(AA150=Matrica!$A$8,AB150=Matrica!$B$3),Matrica!$B$8,IF(AND(AA150=Matrica!$A$8,AB150=Matrica!$E$3),Matrica!$E$8,IF(AND(AA150=Matrica!$A$8,AB150=Matrica!$H$3),Matrica!$H$8,IF(AND(AA150=Matrica!$A$9,AB150=Matrica!$B$3),Matrica!$B$9,IF(AND(AA150=Matrica!$A$9,AB150=Matrica!$E$3),Matrica!$E$9,IF(AND(AA150=Matrica!$A$9,AB150=Matrica!$H$3),Matrica!$H$9,IF(AND(AA150=Matrica!$A$10,AB150=Matrica!$B$3),Matrica!$B$10,IF(AND(AA150=Matrica!$A$10,AB150=Matrica!$E$3),Matrica!$E$10,IF(AND(AA150=Matrica!$A$10,AB150=Matrica!$H$3),Matrica!$H$10,IF(AND(AA150=Matrica!$A$11,AB150=Matrica!$B$3),Matrica!$B$11,IF(AND(AA150=Matrica!$A$11,AB150=Matrica!$E$3),Matrica!$E$11,IF(AND(AA150=Matrica!$A$11,AB150=Matrica!$H$3),Matrica!$H$11,IF(AND(AA150=Matrica!$A$12,AB150=Matrica!$B$3),Matrica!$B$12,IF(AND(AA150=Matrica!$A$12,AB150=Matrica!$E$3),Matrica!$E$12,IF(AND(AA150=Matrica!$A$12,AB150=Matrica!$H$3),Matrica!$H$12,IF(AND(AA150=Matrica!$A$13,AB150=Matrica!$B$3),Matrica!$B$13,IF(AND(AA150=Matrica!$A$13,AB150=Matrica!$E$3),Matrica!$E$13,IF(AND(AA150=Matrica!$A$13,AB150=Matrica!$H$3),Matrica!$H$13,IF(AND(AA150=Matrica!$A$14,AB150=Matrica!$B$3),Matrica!$B$14,IF(AND(AA150=Matrica!$A$14,AB150=Matrica!$E$3),Matrica!$E$14,IF(AND(AA150=Matrica!$A$14,AB150=Matrica!$H$3),Matrica!$H$14,IF(AND(AA150=Matrica!$A$15,AB150=Matrica!$B$3),Matrica!$B$15,IF(AND(AA150=Matrica!$A$15,AB150=Matrica!$E$3),Matrica!$E$15,IF(AND(AA150=Matrica!$A$15,AB150=Matrica!$H$3),Matrica!$H$15,IF(AND(AA150=Matrica!$A$16,AB150=Matrica!$B$3),Matrica!$B$16,IF(AND(AA150=Matrica!$A$16,AB150=Matrica!$E$3),Matrica!$E$16,IF(AND(AA150=Matrica!$A$16,AB150=Matrica!$H$3),Matrica!$H$16,"")))))))))))))))))))))))))))))))))))))))</f>
        <v>3.84</v>
      </c>
      <c r="Z150" s="36">
        <f>IF(AND(AA150=Matrica!$A$4,AB150=Matrica!$B$3),Matrica!$D$4,IF(AND(AA150=Matrica!$A$4,AB150=Matrica!$E$3),Matrica!$G$4,IF(AND(AA150=Matrica!$A$4,AB150=Matrica!$H$3),Matrica!$J$4,IF(AND(AA150=Matrica!$A$5,AB150=Matrica!$B$3),Matrica!$D$5,IF(AND(AA150=Matrica!$A$5,AB150=Matrica!$E$3),Matrica!$G$5,IF(AND(AA150=Matrica!$A$5,AB150=Matrica!$H$3),Matrica!$J$5,IF(AND(AA150=Matrica!$A$6,AB150=Matrica!$B$3),Matrica!$D$6,IF(AND(AA150=Matrica!$A$6,AB150=Matrica!$E$3),Matrica!$G$6,IF(AND(AA150=Matrica!$A$6,AB150=Matrica!$H$3),Matrica!$J$6,IF(AND(AA150=Matrica!$A$7,AB150=Matrica!$B$3),Matrica!$D$7,IF(AND(AA150=Matrica!$A$7,AB150=Matrica!$E$3),Matrica!$G$7,IF(AND(AA150=Matrica!$A$7,AB150=Matrica!$H$3),Matrica!$J$7,IF(AND(AA150=Matrica!$A$8,AB150=Matrica!$B$3),Matrica!$D$8,IF(AND(AA150=Matrica!$A$8,AB150=Matrica!$E$3),Matrica!$G$8,IF(AND(AA150=Matrica!$A$8,AB150=Matrica!$H$3),Matrica!$J$8,IF(AND(AA150=Matrica!$A$9,AB150=Matrica!$B$3),Matrica!$D$9,IF(AND(AA150=Matrica!$A$9,AB150=Matrica!$E$3),Matrica!$G$9,IF(AND(AA150=Matrica!$A$9,AB150=Matrica!$H$3),Matrica!$J$9,IF(AND(AA150=Matrica!$A$10,AB150=Matrica!$B$3),Matrica!$D$10,IF(AND(AA150=Matrica!$A$10,AB150=Matrica!$E$3),Matrica!$G$10,IF(AND(AA150=Matrica!$A$10,AB150=Matrica!$H$3),Matrica!$J$10,IF(AND(AA150=Matrica!$A$11,AB150=Matrica!$B$3),Matrica!$D$11,IF(AND(AA150=Matrica!$A$11,AB150=Matrica!$E$3),Matrica!$G$11,IF(AND(AA150=Matrica!$A$11,AB150=Matrica!$H$3),Matrica!$J$11,IF(AND(AA150=Matrica!$A$12,AB150=Matrica!$B$3),Matrica!$D$12,IF(AND(AA150=Matrica!$A$12,AB150=Matrica!$E$3),Matrica!$G$12,IF(AND(AA150=Matrica!$A$12,AB150=Matrica!$H$3),Matrica!$J$12,IF(AND(AA150=Matrica!$A$13,AB150=Matrica!$B$3),Matrica!$D$13,IF(AND(AA150=Matrica!$A$13,AB150=Matrica!$E$3),Matrica!$G$13,IF(AND(AA150=Matrica!$A$13,AB150=Matrica!$H$3),Matrica!$J$13,IF(AND(AA150=Matrica!$A$14,AB150=Matrica!$B$3),Matrica!$D$14,IF(AND(AA150=Matrica!$A$14,AB150=Matrica!$E$3),Matrica!$G$14,IF(AND(AA150=Matrica!$A$14,AB150=Matrica!$H$3),Matrica!$J$14,IF(AND(AA150=Matrica!$A$15,AB150=Matrica!$B$3),Matrica!$D$15,IF(AND(AA150=Matrica!$A$15,AB150=Matrica!$E$3),Matrica!$G$15,IF(AND(AA150=Matrica!$A$15,AB150=Matrica!$H$3),Matrica!$J$15,IF(AND(AA150=Matrica!$A$16,AB150=Matrica!$B$3),Matrica!$D$16,IF(AND(AA150=Matrica!$A$16,AB150=Matrica!$E$3),Matrica!$G$16,IF(AND(AA150=Matrica!$A$16,AB150=Matrica!$H$3),Matrica!$J$16,"")))))))))))))))))))))))))))))))))))))))</f>
        <v>3.96</v>
      </c>
      <c r="AA150" s="171" t="s">
        <v>9</v>
      </c>
      <c r="AB150" s="171">
        <v>3</v>
      </c>
      <c r="AC150" s="172">
        <v>3.84</v>
      </c>
      <c r="AD150" s="173" t="str">
        <f t="shared" si="64"/>
        <v>RAST</v>
      </c>
      <c r="AE150" s="173">
        <f t="shared" si="55"/>
        <v>10.344827586206893</v>
      </c>
      <c r="AF150" s="173">
        <f t="shared" si="56"/>
        <v>2.6109660574411974E-3</v>
      </c>
      <c r="AG150" s="174">
        <v>42.5</v>
      </c>
      <c r="AH150" s="136"/>
      <c r="AI150" s="175">
        <f t="shared" si="58"/>
        <v>54885.043199999993</v>
      </c>
      <c r="AJ150" s="175">
        <f t="shared" si="59"/>
        <v>0.31346832989047613</v>
      </c>
      <c r="AK150" s="176" t="s">
        <v>8</v>
      </c>
      <c r="AL150" s="176">
        <v>2</v>
      </c>
      <c r="AM150" s="176">
        <v>4.24</v>
      </c>
      <c r="AN150" s="177">
        <f t="shared" si="73"/>
        <v>60602.235200000003</v>
      </c>
      <c r="AO150" s="177">
        <f t="shared" si="74"/>
        <v>10.762787947587427</v>
      </c>
      <c r="AP150" s="175">
        <f t="shared" si="60"/>
        <v>2332614.3359999997</v>
      </c>
      <c r="AQ150" s="177">
        <f t="shared" si="61"/>
        <v>2575594.9960000003</v>
      </c>
      <c r="AR150" s="178">
        <f t="shared" si="62"/>
        <v>-242980.66000000061</v>
      </c>
    </row>
    <row r="151" spans="3:44" ht="80.099999999999994" customHeight="1">
      <c r="C151" s="45" t="s">
        <v>113</v>
      </c>
      <c r="D151" s="143" t="s">
        <v>114</v>
      </c>
      <c r="E151" s="167" t="s">
        <v>10</v>
      </c>
      <c r="F151" s="41" t="s">
        <v>137</v>
      </c>
      <c r="G151" s="36"/>
      <c r="H151" s="36"/>
      <c r="I151" s="36"/>
      <c r="J151" s="36">
        <v>17.32</v>
      </c>
      <c r="K151" s="36">
        <v>17.32</v>
      </c>
      <c r="L151" s="40">
        <f t="shared" si="70"/>
        <v>17.32</v>
      </c>
      <c r="M151" s="40">
        <f t="shared" si="72"/>
        <v>17.32</v>
      </c>
      <c r="N151" s="39">
        <v>2871.8</v>
      </c>
      <c r="O151" s="39">
        <f t="shared" si="65"/>
        <v>49739.576000000001</v>
      </c>
      <c r="P151" s="39">
        <f t="shared" si="66"/>
        <v>49739.576000000001</v>
      </c>
      <c r="Q151" s="39">
        <f t="shared" si="67"/>
        <v>17.654737962979397</v>
      </c>
      <c r="R151" s="39">
        <f t="shared" si="68"/>
        <v>17.654737962979397</v>
      </c>
      <c r="S151" s="39">
        <v>3.48</v>
      </c>
      <c r="T151" s="36" t="s">
        <v>9</v>
      </c>
      <c r="U151" s="36" t="s">
        <v>292</v>
      </c>
      <c r="V151" s="39">
        <v>3.48</v>
      </c>
      <c r="W151" s="36" t="s">
        <v>9</v>
      </c>
      <c r="X151" s="36" t="s">
        <v>292</v>
      </c>
      <c r="Y151" s="36">
        <f>IF(AND(AA151=Matrica!$A$4,AB151=Matrica!$B$3),Matrica!$B$4,IF(AND(AA151=Matrica!$A$4,AB151=Matrica!$E$3),Matrica!$E$4,IF(AND(AA151=Matrica!$A$4,AB151=Matrica!$H$3),Matrica!$H$4,IF(AND(AA151=Matrica!$A$5,AB151=Matrica!$B$3),Matrica!$B$5,IF(AND(AA151=Matrica!$A$5,AB151=Matrica!$E$3),Matrica!$E$5,IF(AND(AA151=Matrica!$A$5,AB151=Matrica!$H$3),Matrica!$H$5,IF(AND(AA151=Matrica!$A$6,AB151=Matrica!$B$3),Matrica!$B$6,IF(AND(AA151=Matrica!$A$6,AB151=Matrica!$E$3),Matrica!$E$6,IF(AND(AA151=Matrica!$A$6,AB151=Matrica!$H$3),Matrica!$H$6,IF(AND(AA151=Matrica!$A$7,AB151=Matrica!$B$3),Matrica!$B$7,IF(AND(AA151=Matrica!$A$7,AB151=Matrica!$E$3),Matrica!$E$7,IF(AND(AA151=Matrica!$A$7,AB151=Matrica!$H$3),Matrica!$H$7,IF(AND(AA151=Matrica!$A$8,AB151=Matrica!$B$3),Matrica!$B$8,IF(AND(AA151=Matrica!$A$8,AB151=Matrica!$E$3),Matrica!$E$8,IF(AND(AA151=Matrica!$A$8,AB151=Matrica!$H$3),Matrica!$H$8,IF(AND(AA151=Matrica!$A$9,AB151=Matrica!$B$3),Matrica!$B$9,IF(AND(AA151=Matrica!$A$9,AB151=Matrica!$E$3),Matrica!$E$9,IF(AND(AA151=Matrica!$A$9,AB151=Matrica!$H$3),Matrica!$H$9,IF(AND(AA151=Matrica!$A$10,AB151=Matrica!$B$3),Matrica!$B$10,IF(AND(AA151=Matrica!$A$10,AB151=Matrica!$E$3),Matrica!$E$10,IF(AND(AA151=Matrica!$A$10,AB151=Matrica!$H$3),Matrica!$H$10,IF(AND(AA151=Matrica!$A$11,AB151=Matrica!$B$3),Matrica!$B$11,IF(AND(AA151=Matrica!$A$11,AB151=Matrica!$E$3),Matrica!$E$11,IF(AND(AA151=Matrica!$A$11,AB151=Matrica!$H$3),Matrica!$H$11,IF(AND(AA151=Matrica!$A$12,AB151=Matrica!$B$3),Matrica!$B$12,IF(AND(AA151=Matrica!$A$12,AB151=Matrica!$E$3),Matrica!$E$12,IF(AND(AA151=Matrica!$A$12,AB151=Matrica!$H$3),Matrica!$H$12,IF(AND(AA151=Matrica!$A$13,AB151=Matrica!$B$3),Matrica!$B$13,IF(AND(AA151=Matrica!$A$13,AB151=Matrica!$E$3),Matrica!$E$13,IF(AND(AA151=Matrica!$A$13,AB151=Matrica!$H$3),Matrica!$H$13,IF(AND(AA151=Matrica!$A$14,AB151=Matrica!$B$3),Matrica!$B$14,IF(AND(AA151=Matrica!$A$14,AB151=Matrica!$E$3),Matrica!$E$14,IF(AND(AA151=Matrica!$A$14,AB151=Matrica!$H$3),Matrica!$H$14,IF(AND(AA151=Matrica!$A$15,AB151=Matrica!$B$3),Matrica!$B$15,IF(AND(AA151=Matrica!$A$15,AB151=Matrica!$E$3),Matrica!$E$15,IF(AND(AA151=Matrica!$A$15,AB151=Matrica!$H$3),Matrica!$H$15,IF(AND(AA151=Matrica!$A$16,AB151=Matrica!$B$3),Matrica!$B$16,IF(AND(AA151=Matrica!$A$16,AB151=Matrica!$E$3),Matrica!$E$16,IF(AND(AA151=Matrica!$A$16,AB151=Matrica!$H$3),Matrica!$H$16,"")))))))))))))))))))))))))))))))))))))))</f>
        <v>3.58</v>
      </c>
      <c r="Z151" s="36">
        <f>IF(AND(AA151=Matrica!$A$4,AB151=Matrica!$B$3),Matrica!$D$4,IF(AND(AA151=Matrica!$A$4,AB151=Matrica!$E$3),Matrica!$G$4,IF(AND(AA151=Matrica!$A$4,AB151=Matrica!$H$3),Matrica!$J$4,IF(AND(AA151=Matrica!$A$5,AB151=Matrica!$B$3),Matrica!$D$5,IF(AND(AA151=Matrica!$A$5,AB151=Matrica!$E$3),Matrica!$G$5,IF(AND(AA151=Matrica!$A$5,AB151=Matrica!$H$3),Matrica!$J$5,IF(AND(AA151=Matrica!$A$6,AB151=Matrica!$B$3),Matrica!$D$6,IF(AND(AA151=Matrica!$A$6,AB151=Matrica!$E$3),Matrica!$G$6,IF(AND(AA151=Matrica!$A$6,AB151=Matrica!$H$3),Matrica!$J$6,IF(AND(AA151=Matrica!$A$7,AB151=Matrica!$B$3),Matrica!$D$7,IF(AND(AA151=Matrica!$A$7,AB151=Matrica!$E$3),Matrica!$G$7,IF(AND(AA151=Matrica!$A$7,AB151=Matrica!$H$3),Matrica!$J$7,IF(AND(AA151=Matrica!$A$8,AB151=Matrica!$B$3),Matrica!$D$8,IF(AND(AA151=Matrica!$A$8,AB151=Matrica!$E$3),Matrica!$G$8,IF(AND(AA151=Matrica!$A$8,AB151=Matrica!$H$3),Matrica!$J$8,IF(AND(AA151=Matrica!$A$9,AB151=Matrica!$B$3),Matrica!$D$9,IF(AND(AA151=Matrica!$A$9,AB151=Matrica!$E$3),Matrica!$G$9,IF(AND(AA151=Matrica!$A$9,AB151=Matrica!$H$3),Matrica!$J$9,IF(AND(AA151=Matrica!$A$10,AB151=Matrica!$B$3),Matrica!$D$10,IF(AND(AA151=Matrica!$A$10,AB151=Matrica!$E$3),Matrica!$G$10,IF(AND(AA151=Matrica!$A$10,AB151=Matrica!$H$3),Matrica!$J$10,IF(AND(AA151=Matrica!$A$11,AB151=Matrica!$B$3),Matrica!$D$11,IF(AND(AA151=Matrica!$A$11,AB151=Matrica!$E$3),Matrica!$G$11,IF(AND(AA151=Matrica!$A$11,AB151=Matrica!$H$3),Matrica!$J$11,IF(AND(AA151=Matrica!$A$12,AB151=Matrica!$B$3),Matrica!$D$12,IF(AND(AA151=Matrica!$A$12,AB151=Matrica!$E$3),Matrica!$G$12,IF(AND(AA151=Matrica!$A$12,AB151=Matrica!$H$3),Matrica!$J$12,IF(AND(AA151=Matrica!$A$13,AB151=Matrica!$B$3),Matrica!$D$13,IF(AND(AA151=Matrica!$A$13,AB151=Matrica!$E$3),Matrica!$G$13,IF(AND(AA151=Matrica!$A$13,AB151=Matrica!$H$3),Matrica!$J$13,IF(AND(AA151=Matrica!$A$14,AB151=Matrica!$B$3),Matrica!$D$14,IF(AND(AA151=Matrica!$A$14,AB151=Matrica!$E$3),Matrica!$G$14,IF(AND(AA151=Matrica!$A$14,AB151=Matrica!$H$3),Matrica!$J$14,IF(AND(AA151=Matrica!$A$15,AB151=Matrica!$B$3),Matrica!$D$15,IF(AND(AA151=Matrica!$A$15,AB151=Matrica!$E$3),Matrica!$G$15,IF(AND(AA151=Matrica!$A$15,AB151=Matrica!$H$3),Matrica!$J$15,IF(AND(AA151=Matrica!$A$16,AB151=Matrica!$B$3),Matrica!$D$16,IF(AND(AA151=Matrica!$A$16,AB151=Matrica!$E$3),Matrica!$G$16,IF(AND(AA151=Matrica!$A$16,AB151=Matrica!$H$3),Matrica!$J$16,"")))))))))))))))))))))))))))))))))))))))</f>
        <v>3.83</v>
      </c>
      <c r="AA151" s="171" t="s">
        <v>9</v>
      </c>
      <c r="AB151" s="171">
        <v>2</v>
      </c>
      <c r="AC151" s="172">
        <v>3.58</v>
      </c>
      <c r="AD151" s="173" t="str">
        <f t="shared" si="64"/>
        <v>RAST</v>
      </c>
      <c r="AE151" s="173">
        <f t="shared" si="55"/>
        <v>2.8735632183908075</v>
      </c>
      <c r="AF151" s="173">
        <f t="shared" si="56"/>
        <v>2.8735632183908073E-2</v>
      </c>
      <c r="AG151" s="174">
        <v>3.06</v>
      </c>
      <c r="AH151" s="136"/>
      <c r="AI151" s="175">
        <f t="shared" si="58"/>
        <v>51168.868399999999</v>
      </c>
      <c r="AJ151" s="175">
        <f t="shared" si="59"/>
        <v>2.8735516362262459</v>
      </c>
      <c r="AK151" s="176" t="s">
        <v>8</v>
      </c>
      <c r="AL151" s="176">
        <v>1</v>
      </c>
      <c r="AM151" s="176">
        <v>3.86</v>
      </c>
      <c r="AN151" s="177">
        <f t="shared" si="73"/>
        <v>55170.902799999996</v>
      </c>
      <c r="AO151" s="177">
        <f t="shared" si="74"/>
        <v>10.919527741852875</v>
      </c>
      <c r="AP151" s="175">
        <f t="shared" si="60"/>
        <v>156576.73730400001</v>
      </c>
      <c r="AQ151" s="177">
        <f t="shared" si="61"/>
        <v>168822.96256799999</v>
      </c>
      <c r="AR151" s="178">
        <f t="shared" si="62"/>
        <v>-12246.225263999979</v>
      </c>
    </row>
    <row r="152" spans="3:44" ht="80.099999999999994" customHeight="1">
      <c r="C152" s="45" t="s">
        <v>115</v>
      </c>
      <c r="D152" s="142" t="s">
        <v>116</v>
      </c>
      <c r="E152" s="167" t="s">
        <v>10</v>
      </c>
      <c r="F152" s="41" t="s">
        <v>137</v>
      </c>
      <c r="G152" s="36"/>
      <c r="H152" s="36"/>
      <c r="I152" s="36">
        <v>0.1</v>
      </c>
      <c r="J152" s="36">
        <v>17.32</v>
      </c>
      <c r="K152" s="36">
        <v>17.32</v>
      </c>
      <c r="L152" s="40">
        <f t="shared" si="70"/>
        <v>17.32</v>
      </c>
      <c r="M152" s="40">
        <f t="shared" si="72"/>
        <v>19.052</v>
      </c>
      <c r="N152" s="39">
        <v>2871.8</v>
      </c>
      <c r="O152" s="39">
        <f t="shared" si="65"/>
        <v>49739.576000000001</v>
      </c>
      <c r="P152" s="39">
        <f t="shared" si="66"/>
        <v>54713.533600000002</v>
      </c>
      <c r="Q152" s="39">
        <f t="shared" si="67"/>
        <v>17.654737962979397</v>
      </c>
      <c r="R152" s="39">
        <f t="shared" si="68"/>
        <v>19.420211759277336</v>
      </c>
      <c r="S152" s="39">
        <v>3.48</v>
      </c>
      <c r="T152" s="36" t="s">
        <v>9</v>
      </c>
      <c r="U152" s="36" t="s">
        <v>292</v>
      </c>
      <c r="V152" s="39">
        <v>3.83</v>
      </c>
      <c r="W152" s="36" t="s">
        <v>9</v>
      </c>
      <c r="X152" s="36" t="s">
        <v>291</v>
      </c>
      <c r="Y152" s="36">
        <f>IF(AND(AA152=Matrica!$A$4,AB152=Matrica!$B$3),Matrica!$B$4,IF(AND(AA152=Matrica!$A$4,AB152=Matrica!$E$3),Matrica!$E$4,IF(AND(AA152=Matrica!$A$4,AB152=Matrica!$H$3),Matrica!$H$4,IF(AND(AA152=Matrica!$A$5,AB152=Matrica!$B$3),Matrica!$B$5,IF(AND(AA152=Matrica!$A$5,AB152=Matrica!$E$3),Matrica!$E$5,IF(AND(AA152=Matrica!$A$5,AB152=Matrica!$H$3),Matrica!$H$5,IF(AND(AA152=Matrica!$A$6,AB152=Matrica!$B$3),Matrica!$B$6,IF(AND(AA152=Matrica!$A$6,AB152=Matrica!$E$3),Matrica!$E$6,IF(AND(AA152=Matrica!$A$6,AB152=Matrica!$H$3),Matrica!$H$6,IF(AND(AA152=Matrica!$A$7,AB152=Matrica!$B$3),Matrica!$B$7,IF(AND(AA152=Matrica!$A$7,AB152=Matrica!$E$3),Matrica!$E$7,IF(AND(AA152=Matrica!$A$7,AB152=Matrica!$H$3),Matrica!$H$7,IF(AND(AA152=Matrica!$A$8,AB152=Matrica!$B$3),Matrica!$B$8,IF(AND(AA152=Matrica!$A$8,AB152=Matrica!$E$3),Matrica!$E$8,IF(AND(AA152=Matrica!$A$8,AB152=Matrica!$H$3),Matrica!$H$8,IF(AND(AA152=Matrica!$A$9,AB152=Matrica!$B$3),Matrica!$B$9,IF(AND(AA152=Matrica!$A$9,AB152=Matrica!$E$3),Matrica!$E$9,IF(AND(AA152=Matrica!$A$9,AB152=Matrica!$H$3),Matrica!$H$9,IF(AND(AA152=Matrica!$A$10,AB152=Matrica!$B$3),Matrica!$B$10,IF(AND(AA152=Matrica!$A$10,AB152=Matrica!$E$3),Matrica!$E$10,IF(AND(AA152=Matrica!$A$10,AB152=Matrica!$H$3),Matrica!$H$10,IF(AND(AA152=Matrica!$A$11,AB152=Matrica!$B$3),Matrica!$B$11,IF(AND(AA152=Matrica!$A$11,AB152=Matrica!$E$3),Matrica!$E$11,IF(AND(AA152=Matrica!$A$11,AB152=Matrica!$H$3),Matrica!$H$11,IF(AND(AA152=Matrica!$A$12,AB152=Matrica!$B$3),Matrica!$B$12,IF(AND(AA152=Matrica!$A$12,AB152=Matrica!$E$3),Matrica!$E$12,IF(AND(AA152=Matrica!$A$12,AB152=Matrica!$H$3),Matrica!$H$12,IF(AND(AA152=Matrica!$A$13,AB152=Matrica!$B$3),Matrica!$B$13,IF(AND(AA152=Matrica!$A$13,AB152=Matrica!$E$3),Matrica!$E$13,IF(AND(AA152=Matrica!$A$13,AB152=Matrica!$H$3),Matrica!$H$13,IF(AND(AA152=Matrica!$A$14,AB152=Matrica!$B$3),Matrica!$B$14,IF(AND(AA152=Matrica!$A$14,AB152=Matrica!$E$3),Matrica!$E$14,IF(AND(AA152=Matrica!$A$14,AB152=Matrica!$H$3),Matrica!$H$14,IF(AND(AA152=Matrica!$A$15,AB152=Matrica!$B$3),Matrica!$B$15,IF(AND(AA152=Matrica!$A$15,AB152=Matrica!$E$3),Matrica!$E$15,IF(AND(AA152=Matrica!$A$15,AB152=Matrica!$H$3),Matrica!$H$15,IF(AND(AA152=Matrica!$A$16,AB152=Matrica!$B$3),Matrica!$B$16,IF(AND(AA152=Matrica!$A$16,AB152=Matrica!$E$3),Matrica!$E$16,IF(AND(AA152=Matrica!$A$16,AB152=Matrica!$H$3),Matrica!$H$16,"")))))))))))))))))))))))))))))))))))))))</f>
        <v>3.58</v>
      </c>
      <c r="Z152" s="36">
        <f>IF(AND(AA152=Matrica!$A$4,AB152=Matrica!$B$3),Matrica!$D$4,IF(AND(AA152=Matrica!$A$4,AB152=Matrica!$E$3),Matrica!$G$4,IF(AND(AA152=Matrica!$A$4,AB152=Matrica!$H$3),Matrica!$J$4,IF(AND(AA152=Matrica!$A$5,AB152=Matrica!$B$3),Matrica!$D$5,IF(AND(AA152=Matrica!$A$5,AB152=Matrica!$E$3),Matrica!$G$5,IF(AND(AA152=Matrica!$A$5,AB152=Matrica!$H$3),Matrica!$J$5,IF(AND(AA152=Matrica!$A$6,AB152=Matrica!$B$3),Matrica!$D$6,IF(AND(AA152=Matrica!$A$6,AB152=Matrica!$E$3),Matrica!$G$6,IF(AND(AA152=Matrica!$A$6,AB152=Matrica!$H$3),Matrica!$J$6,IF(AND(AA152=Matrica!$A$7,AB152=Matrica!$B$3),Matrica!$D$7,IF(AND(AA152=Matrica!$A$7,AB152=Matrica!$E$3),Matrica!$G$7,IF(AND(AA152=Matrica!$A$7,AB152=Matrica!$H$3),Matrica!$J$7,IF(AND(AA152=Matrica!$A$8,AB152=Matrica!$B$3),Matrica!$D$8,IF(AND(AA152=Matrica!$A$8,AB152=Matrica!$E$3),Matrica!$G$8,IF(AND(AA152=Matrica!$A$8,AB152=Matrica!$H$3),Matrica!$J$8,IF(AND(AA152=Matrica!$A$9,AB152=Matrica!$B$3),Matrica!$D$9,IF(AND(AA152=Matrica!$A$9,AB152=Matrica!$E$3),Matrica!$G$9,IF(AND(AA152=Matrica!$A$9,AB152=Matrica!$H$3),Matrica!$J$9,IF(AND(AA152=Matrica!$A$10,AB152=Matrica!$B$3),Matrica!$D$10,IF(AND(AA152=Matrica!$A$10,AB152=Matrica!$E$3),Matrica!$G$10,IF(AND(AA152=Matrica!$A$10,AB152=Matrica!$H$3),Matrica!$J$10,IF(AND(AA152=Matrica!$A$11,AB152=Matrica!$B$3),Matrica!$D$11,IF(AND(AA152=Matrica!$A$11,AB152=Matrica!$E$3),Matrica!$G$11,IF(AND(AA152=Matrica!$A$11,AB152=Matrica!$H$3),Matrica!$J$11,IF(AND(AA152=Matrica!$A$12,AB152=Matrica!$B$3),Matrica!$D$12,IF(AND(AA152=Matrica!$A$12,AB152=Matrica!$E$3),Matrica!$G$12,IF(AND(AA152=Matrica!$A$12,AB152=Matrica!$H$3),Matrica!$J$12,IF(AND(AA152=Matrica!$A$13,AB152=Matrica!$B$3),Matrica!$D$13,IF(AND(AA152=Matrica!$A$13,AB152=Matrica!$E$3),Matrica!$G$13,IF(AND(AA152=Matrica!$A$13,AB152=Matrica!$H$3),Matrica!$J$13,IF(AND(AA152=Matrica!$A$14,AB152=Matrica!$B$3),Matrica!$D$14,IF(AND(AA152=Matrica!$A$14,AB152=Matrica!$E$3),Matrica!$G$14,IF(AND(AA152=Matrica!$A$14,AB152=Matrica!$H$3),Matrica!$J$14,IF(AND(AA152=Matrica!$A$15,AB152=Matrica!$B$3),Matrica!$D$15,IF(AND(AA152=Matrica!$A$15,AB152=Matrica!$E$3),Matrica!$G$15,IF(AND(AA152=Matrica!$A$15,AB152=Matrica!$H$3),Matrica!$J$15,IF(AND(AA152=Matrica!$A$16,AB152=Matrica!$B$3),Matrica!$D$16,IF(AND(AA152=Matrica!$A$16,AB152=Matrica!$E$3),Matrica!$G$16,IF(AND(AA152=Matrica!$A$16,AB152=Matrica!$H$3),Matrica!$J$16,"")))))))))))))))))))))))))))))))))))))))</f>
        <v>3.83</v>
      </c>
      <c r="AA152" s="171" t="s">
        <v>9</v>
      </c>
      <c r="AB152" s="171">
        <v>2</v>
      </c>
      <c r="AC152" s="172">
        <v>3.72</v>
      </c>
      <c r="AD152" s="173" t="str">
        <f t="shared" si="64"/>
        <v>ISTI</v>
      </c>
      <c r="AE152" s="173">
        <f t="shared" si="55"/>
        <v>6.8965517241379377</v>
      </c>
      <c r="AF152" s="173">
        <f t="shared" si="56"/>
        <v>-2.8720626631853752E-2</v>
      </c>
      <c r="AG152" s="174">
        <v>1</v>
      </c>
      <c r="AH152" s="136"/>
      <c r="AI152" s="175">
        <f t="shared" si="58"/>
        <v>53169.885600000001</v>
      </c>
      <c r="AJ152" s="175">
        <f t="shared" si="59"/>
        <v>-2.8213275554185735</v>
      </c>
      <c r="AK152" s="176" t="s">
        <v>8</v>
      </c>
      <c r="AL152" s="176">
        <v>2</v>
      </c>
      <c r="AM152" s="176">
        <v>4.24</v>
      </c>
      <c r="AN152" s="177">
        <f t="shared" si="73"/>
        <v>60602.235200000003</v>
      </c>
      <c r="AO152" s="177">
        <f t="shared" si="74"/>
        <v>10.762787947587427</v>
      </c>
      <c r="AP152" s="175">
        <f t="shared" si="60"/>
        <v>53169.885600000001</v>
      </c>
      <c r="AQ152" s="177">
        <f t="shared" si="61"/>
        <v>60602.235200000003</v>
      </c>
      <c r="AR152" s="178">
        <f t="shared" si="62"/>
        <v>-7432.3496000000014</v>
      </c>
    </row>
    <row r="153" spans="3:44" ht="80.099999999999994" customHeight="1">
      <c r="C153" s="45" t="s">
        <v>285</v>
      </c>
      <c r="D153" s="143" t="s">
        <v>107</v>
      </c>
      <c r="E153" s="167" t="s">
        <v>10</v>
      </c>
      <c r="F153" s="41" t="s">
        <v>137</v>
      </c>
      <c r="G153" s="36"/>
      <c r="H153" s="36"/>
      <c r="I153" s="36"/>
      <c r="J153" s="36">
        <v>17.32</v>
      </c>
      <c r="K153" s="36">
        <v>17.32</v>
      </c>
      <c r="L153" s="40">
        <f t="shared" si="70"/>
        <v>17.32</v>
      </c>
      <c r="M153" s="40">
        <f t="shared" si="72"/>
        <v>17.32</v>
      </c>
      <c r="N153" s="39">
        <v>2871.8</v>
      </c>
      <c r="O153" s="39">
        <f t="shared" si="65"/>
        <v>49739.576000000001</v>
      </c>
      <c r="P153" s="39">
        <f t="shared" si="66"/>
        <v>49739.576000000001</v>
      </c>
      <c r="Q153" s="39">
        <f t="shared" si="67"/>
        <v>17.654737962979397</v>
      </c>
      <c r="R153" s="39">
        <f t="shared" si="68"/>
        <v>17.654737962979397</v>
      </c>
      <c r="S153" s="39">
        <v>3.48</v>
      </c>
      <c r="T153" s="36" t="s">
        <v>9</v>
      </c>
      <c r="U153" s="36" t="s">
        <v>292</v>
      </c>
      <c r="V153" s="39">
        <v>3.48</v>
      </c>
      <c r="W153" s="36" t="s">
        <v>9</v>
      </c>
      <c r="X153" s="36" t="s">
        <v>292</v>
      </c>
      <c r="Y153" s="36">
        <f>IF(AND(AA153=Matrica!$A$4,AB153=Matrica!$B$3),Matrica!$B$4,IF(AND(AA153=Matrica!$A$4,AB153=Matrica!$E$3),Matrica!$E$4,IF(AND(AA153=Matrica!$A$4,AB153=Matrica!$H$3),Matrica!$H$4,IF(AND(AA153=Matrica!$A$5,AB153=Matrica!$B$3),Matrica!$B$5,IF(AND(AA153=Matrica!$A$5,AB153=Matrica!$E$3),Matrica!$E$5,IF(AND(AA153=Matrica!$A$5,AB153=Matrica!$H$3),Matrica!$H$5,IF(AND(AA153=Matrica!$A$6,AB153=Matrica!$B$3),Matrica!$B$6,IF(AND(AA153=Matrica!$A$6,AB153=Matrica!$E$3),Matrica!$E$6,IF(AND(AA153=Matrica!$A$6,AB153=Matrica!$H$3),Matrica!$H$6,IF(AND(AA153=Matrica!$A$7,AB153=Matrica!$B$3),Matrica!$B$7,IF(AND(AA153=Matrica!$A$7,AB153=Matrica!$E$3),Matrica!$E$7,IF(AND(AA153=Matrica!$A$7,AB153=Matrica!$H$3),Matrica!$H$7,IF(AND(AA153=Matrica!$A$8,AB153=Matrica!$B$3),Matrica!$B$8,IF(AND(AA153=Matrica!$A$8,AB153=Matrica!$E$3),Matrica!$E$8,IF(AND(AA153=Matrica!$A$8,AB153=Matrica!$H$3),Matrica!$H$8,IF(AND(AA153=Matrica!$A$9,AB153=Matrica!$B$3),Matrica!$B$9,IF(AND(AA153=Matrica!$A$9,AB153=Matrica!$E$3),Matrica!$E$9,IF(AND(AA153=Matrica!$A$9,AB153=Matrica!$H$3),Matrica!$H$9,IF(AND(AA153=Matrica!$A$10,AB153=Matrica!$B$3),Matrica!$B$10,IF(AND(AA153=Matrica!$A$10,AB153=Matrica!$E$3),Matrica!$E$10,IF(AND(AA153=Matrica!$A$10,AB153=Matrica!$H$3),Matrica!$H$10,IF(AND(AA153=Matrica!$A$11,AB153=Matrica!$B$3),Matrica!$B$11,IF(AND(AA153=Matrica!$A$11,AB153=Matrica!$E$3),Matrica!$E$11,IF(AND(AA153=Matrica!$A$11,AB153=Matrica!$H$3),Matrica!$H$11,IF(AND(AA153=Matrica!$A$12,AB153=Matrica!$B$3),Matrica!$B$12,IF(AND(AA153=Matrica!$A$12,AB153=Matrica!$E$3),Matrica!$E$12,IF(AND(AA153=Matrica!$A$12,AB153=Matrica!$H$3),Matrica!$H$12,IF(AND(AA153=Matrica!$A$13,AB153=Matrica!$B$3),Matrica!$B$13,IF(AND(AA153=Matrica!$A$13,AB153=Matrica!$E$3),Matrica!$E$13,IF(AND(AA153=Matrica!$A$13,AB153=Matrica!$H$3),Matrica!$H$13,IF(AND(AA153=Matrica!$A$14,AB153=Matrica!$B$3),Matrica!$B$14,IF(AND(AA153=Matrica!$A$14,AB153=Matrica!$E$3),Matrica!$E$14,IF(AND(AA153=Matrica!$A$14,AB153=Matrica!$H$3),Matrica!$H$14,IF(AND(AA153=Matrica!$A$15,AB153=Matrica!$B$3),Matrica!$B$15,IF(AND(AA153=Matrica!$A$15,AB153=Matrica!$E$3),Matrica!$E$15,IF(AND(AA153=Matrica!$A$15,AB153=Matrica!$H$3),Matrica!$H$15,IF(AND(AA153=Matrica!$A$16,AB153=Matrica!$B$3),Matrica!$B$16,IF(AND(AA153=Matrica!$A$16,AB153=Matrica!$E$3),Matrica!$E$16,IF(AND(AA153=Matrica!$A$16,AB153=Matrica!$H$3),Matrica!$H$16,"")))))))))))))))))))))))))))))))))))))))</f>
        <v>3.84</v>
      </c>
      <c r="Z153" s="36">
        <f>IF(AND(AA153=Matrica!$A$4,AB153=Matrica!$B$3),Matrica!$D$4,IF(AND(AA153=Matrica!$A$4,AB153=Matrica!$E$3),Matrica!$G$4,IF(AND(AA153=Matrica!$A$4,AB153=Matrica!$H$3),Matrica!$J$4,IF(AND(AA153=Matrica!$A$5,AB153=Matrica!$B$3),Matrica!$D$5,IF(AND(AA153=Matrica!$A$5,AB153=Matrica!$E$3),Matrica!$G$5,IF(AND(AA153=Matrica!$A$5,AB153=Matrica!$H$3),Matrica!$J$5,IF(AND(AA153=Matrica!$A$6,AB153=Matrica!$B$3),Matrica!$D$6,IF(AND(AA153=Matrica!$A$6,AB153=Matrica!$E$3),Matrica!$G$6,IF(AND(AA153=Matrica!$A$6,AB153=Matrica!$H$3),Matrica!$J$6,IF(AND(AA153=Matrica!$A$7,AB153=Matrica!$B$3),Matrica!$D$7,IF(AND(AA153=Matrica!$A$7,AB153=Matrica!$E$3),Matrica!$G$7,IF(AND(AA153=Matrica!$A$7,AB153=Matrica!$H$3),Matrica!$J$7,IF(AND(AA153=Matrica!$A$8,AB153=Matrica!$B$3),Matrica!$D$8,IF(AND(AA153=Matrica!$A$8,AB153=Matrica!$E$3),Matrica!$G$8,IF(AND(AA153=Matrica!$A$8,AB153=Matrica!$H$3),Matrica!$J$8,IF(AND(AA153=Matrica!$A$9,AB153=Matrica!$B$3),Matrica!$D$9,IF(AND(AA153=Matrica!$A$9,AB153=Matrica!$E$3),Matrica!$G$9,IF(AND(AA153=Matrica!$A$9,AB153=Matrica!$H$3),Matrica!$J$9,IF(AND(AA153=Matrica!$A$10,AB153=Matrica!$B$3),Matrica!$D$10,IF(AND(AA153=Matrica!$A$10,AB153=Matrica!$E$3),Matrica!$G$10,IF(AND(AA153=Matrica!$A$10,AB153=Matrica!$H$3),Matrica!$J$10,IF(AND(AA153=Matrica!$A$11,AB153=Matrica!$B$3),Matrica!$D$11,IF(AND(AA153=Matrica!$A$11,AB153=Matrica!$E$3),Matrica!$G$11,IF(AND(AA153=Matrica!$A$11,AB153=Matrica!$H$3),Matrica!$J$11,IF(AND(AA153=Matrica!$A$12,AB153=Matrica!$B$3),Matrica!$D$12,IF(AND(AA153=Matrica!$A$12,AB153=Matrica!$E$3),Matrica!$G$12,IF(AND(AA153=Matrica!$A$12,AB153=Matrica!$H$3),Matrica!$J$12,IF(AND(AA153=Matrica!$A$13,AB153=Matrica!$B$3),Matrica!$D$13,IF(AND(AA153=Matrica!$A$13,AB153=Matrica!$E$3),Matrica!$G$13,IF(AND(AA153=Matrica!$A$13,AB153=Matrica!$H$3),Matrica!$J$13,IF(AND(AA153=Matrica!$A$14,AB153=Matrica!$B$3),Matrica!$D$14,IF(AND(AA153=Matrica!$A$14,AB153=Matrica!$E$3),Matrica!$G$14,IF(AND(AA153=Matrica!$A$14,AB153=Matrica!$H$3),Matrica!$J$14,IF(AND(AA153=Matrica!$A$15,AB153=Matrica!$B$3),Matrica!$D$15,IF(AND(AA153=Matrica!$A$15,AB153=Matrica!$E$3),Matrica!$G$15,IF(AND(AA153=Matrica!$A$15,AB153=Matrica!$H$3),Matrica!$J$15,IF(AND(AA153=Matrica!$A$16,AB153=Matrica!$B$3),Matrica!$D$16,IF(AND(AA153=Matrica!$A$16,AB153=Matrica!$E$3),Matrica!$G$16,IF(AND(AA153=Matrica!$A$16,AB153=Matrica!$H$3),Matrica!$J$16,"")))))))))))))))))))))))))))))))))))))))</f>
        <v>3.96</v>
      </c>
      <c r="AA153" s="171" t="s">
        <v>9</v>
      </c>
      <c r="AB153" s="171">
        <v>3</v>
      </c>
      <c r="AC153" s="172">
        <v>3.84</v>
      </c>
      <c r="AD153" s="173" t="str">
        <f t="shared" si="64"/>
        <v>RAST</v>
      </c>
      <c r="AE153" s="173">
        <f t="shared" si="55"/>
        <v>10.344827586206893</v>
      </c>
      <c r="AF153" s="173">
        <f t="shared" si="56"/>
        <v>0.10344827586206894</v>
      </c>
      <c r="AG153" s="174">
        <v>1186.32</v>
      </c>
      <c r="AH153" s="136"/>
      <c r="AI153" s="175">
        <f t="shared" si="58"/>
        <v>54885.043199999993</v>
      </c>
      <c r="AJ153" s="175">
        <f t="shared" si="59"/>
        <v>10.344815162879527</v>
      </c>
      <c r="AK153" s="176" t="s">
        <v>8</v>
      </c>
      <c r="AL153" s="176">
        <v>1</v>
      </c>
      <c r="AM153" s="176">
        <v>3.86</v>
      </c>
      <c r="AN153" s="177">
        <f t="shared" si="73"/>
        <v>55170.902799999996</v>
      </c>
      <c r="AO153" s="177">
        <f t="shared" si="74"/>
        <v>10.919527741852875</v>
      </c>
      <c r="AP153" s="175">
        <f t="shared" si="60"/>
        <v>65111224.449023984</v>
      </c>
      <c r="AQ153" s="177">
        <f t="shared" si="61"/>
        <v>65450345.40969599</v>
      </c>
      <c r="AR153" s="178">
        <f t="shared" si="62"/>
        <v>-339120.96067200601</v>
      </c>
    </row>
    <row r="154" spans="3:44" ht="80.099999999999994" customHeight="1">
      <c r="C154" s="45" t="s">
        <v>286</v>
      </c>
      <c r="D154" s="143" t="s">
        <v>107</v>
      </c>
      <c r="E154" s="167" t="s">
        <v>11</v>
      </c>
      <c r="F154" s="41" t="s">
        <v>137</v>
      </c>
      <c r="G154" s="36"/>
      <c r="H154" s="36"/>
      <c r="I154" s="36"/>
      <c r="J154" s="36">
        <v>13.73</v>
      </c>
      <c r="K154" s="36">
        <v>13.73</v>
      </c>
      <c r="L154" s="40">
        <f t="shared" si="70"/>
        <v>13.73</v>
      </c>
      <c r="M154" s="40">
        <f t="shared" si="72"/>
        <v>13.73</v>
      </c>
      <c r="N154" s="39">
        <v>2871.8</v>
      </c>
      <c r="O154" s="39">
        <f t="shared" si="65"/>
        <v>39429.814000000006</v>
      </c>
      <c r="P154" s="39">
        <f t="shared" si="66"/>
        <v>39429.814000000006</v>
      </c>
      <c r="Q154" s="39">
        <f t="shared" si="67"/>
        <v>13.995355209682861</v>
      </c>
      <c r="R154" s="39">
        <f t="shared" si="68"/>
        <v>13.995355209682861</v>
      </c>
      <c r="S154" s="39">
        <v>2.76</v>
      </c>
      <c r="T154" s="36" t="s">
        <v>11</v>
      </c>
      <c r="U154" s="36" t="s">
        <v>293</v>
      </c>
      <c r="V154" s="39">
        <v>2.76</v>
      </c>
      <c r="W154" s="36" t="s">
        <v>11</v>
      </c>
      <c r="X154" s="36" t="s">
        <v>293</v>
      </c>
      <c r="Y154" s="36">
        <f>IF(AND(AA154=Matrica!$A$4,AB154=Matrica!$B$3),Matrica!$B$4,IF(AND(AA154=Matrica!$A$4,AB154=Matrica!$E$3),Matrica!$E$4,IF(AND(AA154=Matrica!$A$4,AB154=Matrica!$H$3),Matrica!$H$4,IF(AND(AA154=Matrica!$A$5,AB154=Matrica!$B$3),Matrica!$B$5,IF(AND(AA154=Matrica!$A$5,AB154=Matrica!$E$3),Matrica!$E$5,IF(AND(AA154=Matrica!$A$5,AB154=Matrica!$H$3),Matrica!$H$5,IF(AND(AA154=Matrica!$A$6,AB154=Matrica!$B$3),Matrica!$B$6,IF(AND(AA154=Matrica!$A$6,AB154=Matrica!$E$3),Matrica!$E$6,IF(AND(AA154=Matrica!$A$6,AB154=Matrica!$H$3),Matrica!$H$6,IF(AND(AA154=Matrica!$A$7,AB154=Matrica!$B$3),Matrica!$B$7,IF(AND(AA154=Matrica!$A$7,AB154=Matrica!$E$3),Matrica!$E$7,IF(AND(AA154=Matrica!$A$7,AB154=Matrica!$H$3),Matrica!$H$7,IF(AND(AA154=Matrica!$A$8,AB154=Matrica!$B$3),Matrica!$B$8,IF(AND(AA154=Matrica!$A$8,AB154=Matrica!$E$3),Matrica!$E$8,IF(AND(AA154=Matrica!$A$8,AB154=Matrica!$H$3),Matrica!$H$8,IF(AND(AA154=Matrica!$A$9,AB154=Matrica!$B$3),Matrica!$B$9,IF(AND(AA154=Matrica!$A$9,AB154=Matrica!$E$3),Matrica!$E$9,IF(AND(AA154=Matrica!$A$9,AB154=Matrica!$H$3),Matrica!$H$9,IF(AND(AA154=Matrica!$A$10,AB154=Matrica!$B$3),Matrica!$B$10,IF(AND(AA154=Matrica!$A$10,AB154=Matrica!$E$3),Matrica!$E$10,IF(AND(AA154=Matrica!$A$10,AB154=Matrica!$H$3),Matrica!$H$10,IF(AND(AA154=Matrica!$A$11,AB154=Matrica!$B$3),Matrica!$B$11,IF(AND(AA154=Matrica!$A$11,AB154=Matrica!$E$3),Matrica!$E$11,IF(AND(AA154=Matrica!$A$11,AB154=Matrica!$H$3),Matrica!$H$11,IF(AND(AA154=Matrica!$A$12,AB154=Matrica!$B$3),Matrica!$B$12,IF(AND(AA154=Matrica!$A$12,AB154=Matrica!$E$3),Matrica!$E$12,IF(AND(AA154=Matrica!$A$12,AB154=Matrica!$H$3),Matrica!$H$12,IF(AND(AA154=Matrica!$A$13,AB154=Matrica!$B$3),Matrica!$B$13,IF(AND(AA154=Matrica!$A$13,AB154=Matrica!$E$3),Matrica!$E$13,IF(AND(AA154=Matrica!$A$13,AB154=Matrica!$H$3),Matrica!$H$13,IF(AND(AA154=Matrica!$A$14,AB154=Matrica!$B$3),Matrica!$B$14,IF(AND(AA154=Matrica!$A$14,AB154=Matrica!$E$3),Matrica!$E$14,IF(AND(AA154=Matrica!$A$14,AB154=Matrica!$H$3),Matrica!$H$14,IF(AND(AA154=Matrica!$A$15,AB154=Matrica!$B$3),Matrica!$B$15,IF(AND(AA154=Matrica!$A$15,AB154=Matrica!$E$3),Matrica!$E$15,IF(AND(AA154=Matrica!$A$15,AB154=Matrica!$H$3),Matrica!$H$15,IF(AND(AA154=Matrica!$A$16,AB154=Matrica!$B$3),Matrica!$B$16,IF(AND(AA154=Matrica!$A$16,AB154=Matrica!$E$3),Matrica!$E$16,IF(AND(AA154=Matrica!$A$16,AB154=Matrica!$H$3),Matrica!$H$16,"")))))))))))))))))))))))))))))))))))))))</f>
        <v>3.12</v>
      </c>
      <c r="Z154" s="36">
        <f>IF(AND(AA154=Matrica!$A$4,AB154=Matrica!$B$3),Matrica!$D$4,IF(AND(AA154=Matrica!$A$4,AB154=Matrica!$E$3),Matrica!$G$4,IF(AND(AA154=Matrica!$A$4,AB154=Matrica!$H$3),Matrica!$J$4,IF(AND(AA154=Matrica!$A$5,AB154=Matrica!$B$3),Matrica!$D$5,IF(AND(AA154=Matrica!$A$5,AB154=Matrica!$E$3),Matrica!$G$5,IF(AND(AA154=Matrica!$A$5,AB154=Matrica!$H$3),Matrica!$J$5,IF(AND(AA154=Matrica!$A$6,AB154=Matrica!$B$3),Matrica!$D$6,IF(AND(AA154=Matrica!$A$6,AB154=Matrica!$E$3),Matrica!$G$6,IF(AND(AA154=Matrica!$A$6,AB154=Matrica!$H$3),Matrica!$J$6,IF(AND(AA154=Matrica!$A$7,AB154=Matrica!$B$3),Matrica!$D$7,IF(AND(AA154=Matrica!$A$7,AB154=Matrica!$E$3),Matrica!$G$7,IF(AND(AA154=Matrica!$A$7,AB154=Matrica!$H$3),Matrica!$J$7,IF(AND(AA154=Matrica!$A$8,AB154=Matrica!$B$3),Matrica!$D$8,IF(AND(AA154=Matrica!$A$8,AB154=Matrica!$E$3),Matrica!$G$8,IF(AND(AA154=Matrica!$A$8,AB154=Matrica!$H$3),Matrica!$J$8,IF(AND(AA154=Matrica!$A$9,AB154=Matrica!$B$3),Matrica!$D$9,IF(AND(AA154=Matrica!$A$9,AB154=Matrica!$E$3),Matrica!$G$9,IF(AND(AA154=Matrica!$A$9,AB154=Matrica!$H$3),Matrica!$J$9,IF(AND(AA154=Matrica!$A$10,AB154=Matrica!$B$3),Matrica!$D$10,IF(AND(AA154=Matrica!$A$10,AB154=Matrica!$E$3),Matrica!$G$10,IF(AND(AA154=Matrica!$A$10,AB154=Matrica!$H$3),Matrica!$J$10,IF(AND(AA154=Matrica!$A$11,AB154=Matrica!$B$3),Matrica!$D$11,IF(AND(AA154=Matrica!$A$11,AB154=Matrica!$E$3),Matrica!$G$11,IF(AND(AA154=Matrica!$A$11,AB154=Matrica!$H$3),Matrica!$J$11,IF(AND(AA154=Matrica!$A$12,AB154=Matrica!$B$3),Matrica!$D$12,IF(AND(AA154=Matrica!$A$12,AB154=Matrica!$E$3),Matrica!$G$12,IF(AND(AA154=Matrica!$A$12,AB154=Matrica!$H$3),Matrica!$J$12,IF(AND(AA154=Matrica!$A$13,AB154=Matrica!$B$3),Matrica!$D$13,IF(AND(AA154=Matrica!$A$13,AB154=Matrica!$E$3),Matrica!$G$13,IF(AND(AA154=Matrica!$A$13,AB154=Matrica!$H$3),Matrica!$J$13,IF(AND(AA154=Matrica!$A$14,AB154=Matrica!$B$3),Matrica!$D$14,IF(AND(AA154=Matrica!$A$14,AB154=Matrica!$E$3),Matrica!$G$14,IF(AND(AA154=Matrica!$A$14,AB154=Matrica!$H$3),Matrica!$J$14,IF(AND(AA154=Matrica!$A$15,AB154=Matrica!$B$3),Matrica!$D$15,IF(AND(AA154=Matrica!$A$15,AB154=Matrica!$E$3),Matrica!$G$15,IF(AND(AA154=Matrica!$A$15,AB154=Matrica!$H$3),Matrica!$J$15,IF(AND(AA154=Matrica!$A$16,AB154=Matrica!$B$3),Matrica!$D$16,IF(AND(AA154=Matrica!$A$16,AB154=Matrica!$E$3),Matrica!$G$16,IF(AND(AA154=Matrica!$A$16,AB154=Matrica!$H$3),Matrica!$J$16,"")))))))))))))))))))))))))))))))))))))))</f>
        <v>3.33</v>
      </c>
      <c r="AA154" s="171" t="s">
        <v>10</v>
      </c>
      <c r="AB154" s="171">
        <v>2</v>
      </c>
      <c r="AC154" s="172">
        <v>3.31</v>
      </c>
      <c r="AD154" s="173" t="str">
        <f t="shared" si="64"/>
        <v>RAST</v>
      </c>
      <c r="AE154" s="173">
        <f t="shared" si="55"/>
        <v>19.927536231884069</v>
      </c>
      <c r="AF154" s="173">
        <f t="shared" si="56"/>
        <v>0.19927536231884069</v>
      </c>
      <c r="AG154" s="174">
        <v>146.26</v>
      </c>
      <c r="AH154" s="181">
        <f>AC153/((P153-P154)/P154+1)</f>
        <v>3.0440646651270211</v>
      </c>
      <c r="AI154" s="175">
        <f t="shared" si="58"/>
        <v>47309.763800000001</v>
      </c>
      <c r="AJ154" s="175">
        <f t="shared" si="59"/>
        <v>19.984750118273432</v>
      </c>
      <c r="AK154" s="176" t="s">
        <v>10</v>
      </c>
      <c r="AL154" s="176">
        <v>2</v>
      </c>
      <c r="AM154" s="176">
        <v>3.31</v>
      </c>
      <c r="AN154" s="177">
        <f t="shared" si="73"/>
        <v>47309.763800000001</v>
      </c>
      <c r="AO154" s="177">
        <f t="shared" si="74"/>
        <v>19.984750118273432</v>
      </c>
      <c r="AP154" s="175">
        <f t="shared" si="60"/>
        <v>6919526.0533879995</v>
      </c>
      <c r="AQ154" s="177">
        <f t="shared" si="61"/>
        <v>6919526.0533879995</v>
      </c>
      <c r="AR154" s="178">
        <f t="shared" si="62"/>
        <v>0</v>
      </c>
    </row>
    <row r="155" spans="3:44" ht="80.099999999999994" customHeight="1">
      <c r="C155" s="45" t="s">
        <v>287</v>
      </c>
      <c r="D155" s="142" t="s">
        <v>108</v>
      </c>
      <c r="E155" s="167" t="s">
        <v>10</v>
      </c>
      <c r="F155" s="41" t="s">
        <v>137</v>
      </c>
      <c r="G155" s="36"/>
      <c r="H155" s="36"/>
      <c r="I155" s="36">
        <v>0.1</v>
      </c>
      <c r="J155" s="36">
        <v>13.73</v>
      </c>
      <c r="K155" s="36">
        <v>17.32</v>
      </c>
      <c r="L155" s="40">
        <f t="shared" si="70"/>
        <v>13.73</v>
      </c>
      <c r="M155" s="40">
        <f t="shared" si="72"/>
        <v>19.052</v>
      </c>
      <c r="N155" s="39">
        <v>2871.8</v>
      </c>
      <c r="O155" s="39">
        <f t="shared" si="65"/>
        <v>39429.814000000006</v>
      </c>
      <c r="P155" s="39">
        <f t="shared" si="66"/>
        <v>54713.533600000002</v>
      </c>
      <c r="Q155" s="39">
        <f t="shared" si="67"/>
        <v>13.995355209682861</v>
      </c>
      <c r="R155" s="39">
        <f t="shared" si="68"/>
        <v>19.420211759277336</v>
      </c>
      <c r="S155" s="39">
        <v>2.76</v>
      </c>
      <c r="T155" s="36" t="s">
        <v>11</v>
      </c>
      <c r="U155" s="36" t="s">
        <v>293</v>
      </c>
      <c r="V155" s="39">
        <v>3.83</v>
      </c>
      <c r="W155" s="36" t="s">
        <v>9</v>
      </c>
      <c r="X155" s="36" t="s">
        <v>291</v>
      </c>
      <c r="Y155" s="36">
        <f>IF(AND(AA155=Matrica!$A$4,AB155=Matrica!$B$3),Matrica!$B$4,IF(AND(AA155=Matrica!$A$4,AB155=Matrica!$E$3),Matrica!$E$4,IF(AND(AA155=Matrica!$A$4,AB155=Matrica!$H$3),Matrica!$H$4,IF(AND(AA155=Matrica!$A$5,AB155=Matrica!$B$3),Matrica!$B$5,IF(AND(AA155=Matrica!$A$5,AB155=Matrica!$E$3),Matrica!$E$5,IF(AND(AA155=Matrica!$A$5,AB155=Matrica!$H$3),Matrica!$H$5,IF(AND(AA155=Matrica!$A$6,AB155=Matrica!$B$3),Matrica!$B$6,IF(AND(AA155=Matrica!$A$6,AB155=Matrica!$E$3),Matrica!$E$6,IF(AND(AA155=Matrica!$A$6,AB155=Matrica!$H$3),Matrica!$H$6,IF(AND(AA155=Matrica!$A$7,AB155=Matrica!$B$3),Matrica!$B$7,IF(AND(AA155=Matrica!$A$7,AB155=Matrica!$E$3),Matrica!$E$7,IF(AND(AA155=Matrica!$A$7,AB155=Matrica!$H$3),Matrica!$H$7,IF(AND(AA155=Matrica!$A$8,AB155=Matrica!$B$3),Matrica!$B$8,IF(AND(AA155=Matrica!$A$8,AB155=Matrica!$E$3),Matrica!$E$8,IF(AND(AA155=Matrica!$A$8,AB155=Matrica!$H$3),Matrica!$H$8,IF(AND(AA155=Matrica!$A$9,AB155=Matrica!$B$3),Matrica!$B$9,IF(AND(AA155=Matrica!$A$9,AB155=Matrica!$E$3),Matrica!$E$9,IF(AND(AA155=Matrica!$A$9,AB155=Matrica!$H$3),Matrica!$H$9,IF(AND(AA155=Matrica!$A$10,AB155=Matrica!$B$3),Matrica!$B$10,IF(AND(AA155=Matrica!$A$10,AB155=Matrica!$E$3),Matrica!$E$10,IF(AND(AA155=Matrica!$A$10,AB155=Matrica!$H$3),Matrica!$H$10,IF(AND(AA155=Matrica!$A$11,AB155=Matrica!$B$3),Matrica!$B$11,IF(AND(AA155=Matrica!$A$11,AB155=Matrica!$E$3),Matrica!$E$11,IF(AND(AA155=Matrica!$A$11,AB155=Matrica!$H$3),Matrica!$H$11,IF(AND(AA155=Matrica!$A$12,AB155=Matrica!$B$3),Matrica!$B$12,IF(AND(AA155=Matrica!$A$12,AB155=Matrica!$E$3),Matrica!$E$12,IF(AND(AA155=Matrica!$A$12,AB155=Matrica!$H$3),Matrica!$H$12,IF(AND(AA155=Matrica!$A$13,AB155=Matrica!$B$3),Matrica!$B$13,IF(AND(AA155=Matrica!$A$13,AB155=Matrica!$E$3),Matrica!$E$13,IF(AND(AA155=Matrica!$A$13,AB155=Matrica!$H$3),Matrica!$H$13,IF(AND(AA155=Matrica!$A$14,AB155=Matrica!$B$3),Matrica!$B$14,IF(AND(AA155=Matrica!$A$14,AB155=Matrica!$E$3),Matrica!$E$14,IF(AND(AA155=Matrica!$A$14,AB155=Matrica!$H$3),Matrica!$H$14,IF(AND(AA155=Matrica!$A$15,AB155=Matrica!$B$3),Matrica!$B$15,IF(AND(AA155=Matrica!$A$15,AB155=Matrica!$E$3),Matrica!$E$15,IF(AND(AA155=Matrica!$A$15,AB155=Matrica!$H$3),Matrica!$H$15,IF(AND(AA155=Matrica!$A$16,AB155=Matrica!$B$3),Matrica!$B$16,IF(AND(AA155=Matrica!$A$16,AB155=Matrica!$E$3),Matrica!$E$16,IF(AND(AA155=Matrica!$A$16,AB155=Matrica!$H$3),Matrica!$H$16,"")))))))))))))))))))))))))))))))))))))))</f>
        <v>3.84</v>
      </c>
      <c r="Z155" s="36">
        <f>IF(AND(AA155=Matrica!$A$4,AB155=Matrica!$B$3),Matrica!$D$4,IF(AND(AA155=Matrica!$A$4,AB155=Matrica!$E$3),Matrica!$G$4,IF(AND(AA155=Matrica!$A$4,AB155=Matrica!$H$3),Matrica!$J$4,IF(AND(AA155=Matrica!$A$5,AB155=Matrica!$B$3),Matrica!$D$5,IF(AND(AA155=Matrica!$A$5,AB155=Matrica!$E$3),Matrica!$G$5,IF(AND(AA155=Matrica!$A$5,AB155=Matrica!$H$3),Matrica!$J$5,IF(AND(AA155=Matrica!$A$6,AB155=Matrica!$B$3),Matrica!$D$6,IF(AND(AA155=Matrica!$A$6,AB155=Matrica!$E$3),Matrica!$G$6,IF(AND(AA155=Matrica!$A$6,AB155=Matrica!$H$3),Matrica!$J$6,IF(AND(AA155=Matrica!$A$7,AB155=Matrica!$B$3),Matrica!$D$7,IF(AND(AA155=Matrica!$A$7,AB155=Matrica!$E$3),Matrica!$G$7,IF(AND(AA155=Matrica!$A$7,AB155=Matrica!$H$3),Matrica!$J$7,IF(AND(AA155=Matrica!$A$8,AB155=Matrica!$B$3),Matrica!$D$8,IF(AND(AA155=Matrica!$A$8,AB155=Matrica!$E$3),Matrica!$G$8,IF(AND(AA155=Matrica!$A$8,AB155=Matrica!$H$3),Matrica!$J$8,IF(AND(AA155=Matrica!$A$9,AB155=Matrica!$B$3),Matrica!$D$9,IF(AND(AA155=Matrica!$A$9,AB155=Matrica!$E$3),Matrica!$G$9,IF(AND(AA155=Matrica!$A$9,AB155=Matrica!$H$3),Matrica!$J$9,IF(AND(AA155=Matrica!$A$10,AB155=Matrica!$B$3),Matrica!$D$10,IF(AND(AA155=Matrica!$A$10,AB155=Matrica!$E$3),Matrica!$G$10,IF(AND(AA155=Matrica!$A$10,AB155=Matrica!$H$3),Matrica!$J$10,IF(AND(AA155=Matrica!$A$11,AB155=Matrica!$B$3),Matrica!$D$11,IF(AND(AA155=Matrica!$A$11,AB155=Matrica!$E$3),Matrica!$G$11,IF(AND(AA155=Matrica!$A$11,AB155=Matrica!$H$3),Matrica!$J$11,IF(AND(AA155=Matrica!$A$12,AB155=Matrica!$B$3),Matrica!$D$12,IF(AND(AA155=Matrica!$A$12,AB155=Matrica!$E$3),Matrica!$G$12,IF(AND(AA155=Matrica!$A$12,AB155=Matrica!$H$3),Matrica!$J$12,IF(AND(AA155=Matrica!$A$13,AB155=Matrica!$B$3),Matrica!$D$13,IF(AND(AA155=Matrica!$A$13,AB155=Matrica!$E$3),Matrica!$G$13,IF(AND(AA155=Matrica!$A$13,AB155=Matrica!$H$3),Matrica!$J$13,IF(AND(AA155=Matrica!$A$14,AB155=Matrica!$B$3),Matrica!$D$14,IF(AND(AA155=Matrica!$A$14,AB155=Matrica!$E$3),Matrica!$G$14,IF(AND(AA155=Matrica!$A$14,AB155=Matrica!$H$3),Matrica!$J$14,IF(AND(AA155=Matrica!$A$15,AB155=Matrica!$B$3),Matrica!$D$15,IF(AND(AA155=Matrica!$A$15,AB155=Matrica!$E$3),Matrica!$G$15,IF(AND(AA155=Matrica!$A$15,AB155=Matrica!$H$3),Matrica!$J$15,IF(AND(AA155=Matrica!$A$16,AB155=Matrica!$B$3),Matrica!$D$16,IF(AND(AA155=Matrica!$A$16,AB155=Matrica!$E$3),Matrica!$G$16,IF(AND(AA155=Matrica!$A$16,AB155=Matrica!$H$3),Matrica!$J$16,"")))))))))))))))))))))))))))))))))))))))</f>
        <v>3.96</v>
      </c>
      <c r="AA155" s="171" t="s">
        <v>9</v>
      </c>
      <c r="AB155" s="171">
        <v>3</v>
      </c>
      <c r="AC155" s="172">
        <v>3.84</v>
      </c>
      <c r="AD155" s="173" t="str">
        <f t="shared" si="64"/>
        <v>RAST</v>
      </c>
      <c r="AE155" s="173">
        <f t="shared" si="55"/>
        <v>39.130434782608702</v>
      </c>
      <c r="AF155" s="173">
        <f t="shared" si="56"/>
        <v>2.6109660574411974E-3</v>
      </c>
      <c r="AG155" s="174">
        <v>19.170000000000002</v>
      </c>
      <c r="AH155" s="136"/>
      <c r="AI155" s="175">
        <f t="shared" si="58"/>
        <v>54885.043199999993</v>
      </c>
      <c r="AJ155" s="175">
        <f t="shared" si="59"/>
        <v>0.31346832989047613</v>
      </c>
      <c r="AK155" s="176" t="s">
        <v>8</v>
      </c>
      <c r="AL155" s="176">
        <v>2</v>
      </c>
      <c r="AM155" s="176">
        <v>4.24</v>
      </c>
      <c r="AN155" s="177">
        <f t="shared" si="73"/>
        <v>60602.235200000003</v>
      </c>
      <c r="AO155" s="177">
        <f t="shared" si="74"/>
        <v>10.762787947587427</v>
      </c>
      <c r="AP155" s="175">
        <f t="shared" si="60"/>
        <v>1052146.2781439999</v>
      </c>
      <c r="AQ155" s="177">
        <f t="shared" si="61"/>
        <v>1161744.8487840001</v>
      </c>
      <c r="AR155" s="178">
        <f t="shared" si="62"/>
        <v>-109598.57064000028</v>
      </c>
    </row>
    <row r="156" spans="3:44" ht="80.099999999999994" customHeight="1">
      <c r="C156" s="45" t="s">
        <v>288</v>
      </c>
      <c r="D156" s="142" t="s">
        <v>108</v>
      </c>
      <c r="E156" s="167" t="s">
        <v>11</v>
      </c>
      <c r="F156" s="41" t="s">
        <v>137</v>
      </c>
      <c r="G156" s="36"/>
      <c r="H156" s="36"/>
      <c r="I156" s="36">
        <v>0.1</v>
      </c>
      <c r="J156" s="36">
        <v>13.73</v>
      </c>
      <c r="K156" s="36">
        <v>13.73</v>
      </c>
      <c r="L156" s="40">
        <f t="shared" si="70"/>
        <v>13.73</v>
      </c>
      <c r="M156" s="40">
        <f t="shared" si="72"/>
        <v>15.103000000000002</v>
      </c>
      <c r="N156" s="39">
        <v>2871.8</v>
      </c>
      <c r="O156" s="39">
        <f t="shared" si="65"/>
        <v>39429.814000000006</v>
      </c>
      <c r="P156" s="39">
        <f t="shared" si="66"/>
        <v>43372.79540000001</v>
      </c>
      <c r="Q156" s="39">
        <f t="shared" si="67"/>
        <v>13.995355209682861</v>
      </c>
      <c r="R156" s="39">
        <f t="shared" si="68"/>
        <v>15.394890730651149</v>
      </c>
      <c r="S156" s="39">
        <v>2.76</v>
      </c>
      <c r="T156" s="36" t="s">
        <v>11</v>
      </c>
      <c r="U156" s="36" t="s">
        <v>293</v>
      </c>
      <c r="V156" s="39">
        <v>3.04</v>
      </c>
      <c r="W156" s="36" t="s">
        <v>10</v>
      </c>
      <c r="X156" s="36" t="s">
        <v>292</v>
      </c>
      <c r="Y156" s="36">
        <f>IF(AND(AA156=Matrica!$A$4,AB156=Matrica!$B$3),Matrica!$B$4,IF(AND(AA156=Matrica!$A$4,AB156=Matrica!$E$3),Matrica!$E$4,IF(AND(AA156=Matrica!$A$4,AB156=Matrica!$H$3),Matrica!$H$4,IF(AND(AA156=Matrica!$A$5,AB156=Matrica!$B$3),Matrica!$B$5,IF(AND(AA156=Matrica!$A$5,AB156=Matrica!$E$3),Matrica!$E$5,IF(AND(AA156=Matrica!$A$5,AB156=Matrica!$H$3),Matrica!$H$5,IF(AND(AA156=Matrica!$A$6,AB156=Matrica!$B$3),Matrica!$B$6,IF(AND(AA156=Matrica!$A$6,AB156=Matrica!$E$3),Matrica!$E$6,IF(AND(AA156=Matrica!$A$6,AB156=Matrica!$H$3),Matrica!$H$6,IF(AND(AA156=Matrica!$A$7,AB156=Matrica!$B$3),Matrica!$B$7,IF(AND(AA156=Matrica!$A$7,AB156=Matrica!$E$3),Matrica!$E$7,IF(AND(AA156=Matrica!$A$7,AB156=Matrica!$H$3),Matrica!$H$7,IF(AND(AA156=Matrica!$A$8,AB156=Matrica!$B$3),Matrica!$B$8,IF(AND(AA156=Matrica!$A$8,AB156=Matrica!$E$3),Matrica!$E$8,IF(AND(AA156=Matrica!$A$8,AB156=Matrica!$H$3),Matrica!$H$8,IF(AND(AA156=Matrica!$A$9,AB156=Matrica!$B$3),Matrica!$B$9,IF(AND(AA156=Matrica!$A$9,AB156=Matrica!$E$3),Matrica!$E$9,IF(AND(AA156=Matrica!$A$9,AB156=Matrica!$H$3),Matrica!$H$9,IF(AND(AA156=Matrica!$A$10,AB156=Matrica!$B$3),Matrica!$B$10,IF(AND(AA156=Matrica!$A$10,AB156=Matrica!$E$3),Matrica!$E$10,IF(AND(AA156=Matrica!$A$10,AB156=Matrica!$H$3),Matrica!$H$10,IF(AND(AA156=Matrica!$A$11,AB156=Matrica!$B$3),Matrica!$B$11,IF(AND(AA156=Matrica!$A$11,AB156=Matrica!$E$3),Matrica!$E$11,IF(AND(AA156=Matrica!$A$11,AB156=Matrica!$H$3),Matrica!$H$11,IF(AND(AA156=Matrica!$A$12,AB156=Matrica!$B$3),Matrica!$B$12,IF(AND(AA156=Matrica!$A$12,AB156=Matrica!$E$3),Matrica!$E$12,IF(AND(AA156=Matrica!$A$12,AB156=Matrica!$H$3),Matrica!$H$12,IF(AND(AA156=Matrica!$A$13,AB156=Matrica!$B$3),Matrica!$B$13,IF(AND(AA156=Matrica!$A$13,AB156=Matrica!$E$3),Matrica!$E$13,IF(AND(AA156=Matrica!$A$13,AB156=Matrica!$H$3),Matrica!$H$13,IF(AND(AA156=Matrica!$A$14,AB156=Matrica!$B$3),Matrica!$B$14,IF(AND(AA156=Matrica!$A$14,AB156=Matrica!$E$3),Matrica!$E$14,IF(AND(AA156=Matrica!$A$14,AB156=Matrica!$H$3),Matrica!$H$14,IF(AND(AA156=Matrica!$A$15,AB156=Matrica!$B$3),Matrica!$B$15,IF(AND(AA156=Matrica!$A$15,AB156=Matrica!$E$3),Matrica!$E$15,IF(AND(AA156=Matrica!$A$15,AB156=Matrica!$H$3),Matrica!$H$15,IF(AND(AA156=Matrica!$A$16,AB156=Matrica!$B$3),Matrica!$B$16,IF(AND(AA156=Matrica!$A$16,AB156=Matrica!$E$3),Matrica!$E$16,IF(AND(AA156=Matrica!$A$16,AB156=Matrica!$H$3),Matrica!$H$16,"")))))))))))))))))))))))))))))))))))))))</f>
        <v>3.12</v>
      </c>
      <c r="Z156" s="36">
        <f>IF(AND(AA156=Matrica!$A$4,AB156=Matrica!$B$3),Matrica!$D$4,IF(AND(AA156=Matrica!$A$4,AB156=Matrica!$E$3),Matrica!$G$4,IF(AND(AA156=Matrica!$A$4,AB156=Matrica!$H$3),Matrica!$J$4,IF(AND(AA156=Matrica!$A$5,AB156=Matrica!$B$3),Matrica!$D$5,IF(AND(AA156=Matrica!$A$5,AB156=Matrica!$E$3),Matrica!$G$5,IF(AND(AA156=Matrica!$A$5,AB156=Matrica!$H$3),Matrica!$J$5,IF(AND(AA156=Matrica!$A$6,AB156=Matrica!$B$3),Matrica!$D$6,IF(AND(AA156=Matrica!$A$6,AB156=Matrica!$E$3),Matrica!$G$6,IF(AND(AA156=Matrica!$A$6,AB156=Matrica!$H$3),Matrica!$J$6,IF(AND(AA156=Matrica!$A$7,AB156=Matrica!$B$3),Matrica!$D$7,IF(AND(AA156=Matrica!$A$7,AB156=Matrica!$E$3),Matrica!$G$7,IF(AND(AA156=Matrica!$A$7,AB156=Matrica!$H$3),Matrica!$J$7,IF(AND(AA156=Matrica!$A$8,AB156=Matrica!$B$3),Matrica!$D$8,IF(AND(AA156=Matrica!$A$8,AB156=Matrica!$E$3),Matrica!$G$8,IF(AND(AA156=Matrica!$A$8,AB156=Matrica!$H$3),Matrica!$J$8,IF(AND(AA156=Matrica!$A$9,AB156=Matrica!$B$3),Matrica!$D$9,IF(AND(AA156=Matrica!$A$9,AB156=Matrica!$E$3),Matrica!$G$9,IF(AND(AA156=Matrica!$A$9,AB156=Matrica!$H$3),Matrica!$J$9,IF(AND(AA156=Matrica!$A$10,AB156=Matrica!$B$3),Matrica!$D$10,IF(AND(AA156=Matrica!$A$10,AB156=Matrica!$E$3),Matrica!$G$10,IF(AND(AA156=Matrica!$A$10,AB156=Matrica!$H$3),Matrica!$J$10,IF(AND(AA156=Matrica!$A$11,AB156=Matrica!$B$3),Matrica!$D$11,IF(AND(AA156=Matrica!$A$11,AB156=Matrica!$E$3),Matrica!$G$11,IF(AND(AA156=Matrica!$A$11,AB156=Matrica!$H$3),Matrica!$J$11,IF(AND(AA156=Matrica!$A$12,AB156=Matrica!$B$3),Matrica!$D$12,IF(AND(AA156=Matrica!$A$12,AB156=Matrica!$E$3),Matrica!$G$12,IF(AND(AA156=Matrica!$A$12,AB156=Matrica!$H$3),Matrica!$J$12,IF(AND(AA156=Matrica!$A$13,AB156=Matrica!$B$3),Matrica!$D$13,IF(AND(AA156=Matrica!$A$13,AB156=Matrica!$E$3),Matrica!$G$13,IF(AND(AA156=Matrica!$A$13,AB156=Matrica!$H$3),Matrica!$J$13,IF(AND(AA156=Matrica!$A$14,AB156=Matrica!$B$3),Matrica!$D$14,IF(AND(AA156=Matrica!$A$14,AB156=Matrica!$E$3),Matrica!$G$14,IF(AND(AA156=Matrica!$A$14,AB156=Matrica!$H$3),Matrica!$J$14,IF(AND(AA156=Matrica!$A$15,AB156=Matrica!$B$3),Matrica!$D$15,IF(AND(AA156=Matrica!$A$15,AB156=Matrica!$E$3),Matrica!$G$15,IF(AND(AA156=Matrica!$A$15,AB156=Matrica!$H$3),Matrica!$J$15,IF(AND(AA156=Matrica!$A$16,AB156=Matrica!$B$3),Matrica!$D$16,IF(AND(AA156=Matrica!$A$16,AB156=Matrica!$E$3),Matrica!$G$16,IF(AND(AA156=Matrica!$A$16,AB156=Matrica!$H$3),Matrica!$J$16,"")))))))))))))))))))))))))))))))))))))))</f>
        <v>3.33</v>
      </c>
      <c r="AA156" s="171" t="s">
        <v>10</v>
      </c>
      <c r="AB156" s="171">
        <v>2</v>
      </c>
      <c r="AC156" s="172">
        <v>3.31</v>
      </c>
      <c r="AD156" s="173" t="str">
        <f t="shared" si="64"/>
        <v>RAST</v>
      </c>
      <c r="AE156" s="173">
        <f t="shared" si="55"/>
        <v>19.927536231884069</v>
      </c>
      <c r="AF156" s="173">
        <f t="shared" si="56"/>
        <v>8.8815789473684209E-2</v>
      </c>
      <c r="AG156" s="174">
        <v>3</v>
      </c>
      <c r="AH156" s="181">
        <f>AC155/((P155-P156)/P156+1)</f>
        <v>3.0440646651270211</v>
      </c>
      <c r="AI156" s="175">
        <f t="shared" si="58"/>
        <v>47309.763800000001</v>
      </c>
      <c r="AJ156" s="175">
        <f t="shared" si="59"/>
        <v>9.0770455620667434</v>
      </c>
      <c r="AK156" s="176" t="s">
        <v>9</v>
      </c>
      <c r="AL156" s="176">
        <v>1</v>
      </c>
      <c r="AM156" s="176">
        <v>3.39</v>
      </c>
      <c r="AN156" s="177">
        <f t="shared" si="73"/>
        <v>48453.2022</v>
      </c>
      <c r="AO156" s="177">
        <f t="shared" si="74"/>
        <v>11.713348778068355</v>
      </c>
      <c r="AP156" s="175">
        <f t="shared" si="60"/>
        <v>141929.29139999999</v>
      </c>
      <c r="AQ156" s="177">
        <f t="shared" si="61"/>
        <v>145359.6066</v>
      </c>
      <c r="AR156" s="178">
        <f t="shared" si="62"/>
        <v>-3430.3152000000118</v>
      </c>
    </row>
    <row r="157" spans="3:44" ht="80.099999999999994" customHeight="1">
      <c r="C157" s="45" t="s">
        <v>93</v>
      </c>
      <c r="D157" s="143" t="s">
        <v>89</v>
      </c>
      <c r="E157" s="167" t="s">
        <v>10</v>
      </c>
      <c r="F157" s="41" t="s">
        <v>137</v>
      </c>
      <c r="G157" s="36"/>
      <c r="H157" s="36"/>
      <c r="I157" s="36"/>
      <c r="J157" s="36">
        <v>17.32</v>
      </c>
      <c r="K157" s="36">
        <v>17.32</v>
      </c>
      <c r="L157" s="40">
        <f t="shared" si="70"/>
        <v>17.32</v>
      </c>
      <c r="M157" s="40">
        <f t="shared" si="72"/>
        <v>17.32</v>
      </c>
      <c r="N157" s="39">
        <v>2871.8</v>
      </c>
      <c r="O157" s="39">
        <f t="shared" si="65"/>
        <v>49739.576000000001</v>
      </c>
      <c r="P157" s="39">
        <f t="shared" si="66"/>
        <v>49739.576000000001</v>
      </c>
      <c r="Q157" s="39">
        <f t="shared" si="67"/>
        <v>17.654737962979397</v>
      </c>
      <c r="R157" s="39">
        <f t="shared" si="68"/>
        <v>17.654737962979397</v>
      </c>
      <c r="S157" s="39">
        <v>3.48</v>
      </c>
      <c r="T157" s="36" t="s">
        <v>9</v>
      </c>
      <c r="U157" s="36" t="s">
        <v>292</v>
      </c>
      <c r="V157" s="39">
        <v>3.48</v>
      </c>
      <c r="W157" s="36" t="s">
        <v>9</v>
      </c>
      <c r="X157" s="36" t="s">
        <v>292</v>
      </c>
      <c r="Y157" s="36">
        <f>IF(AND(AA157=Matrica!$A$4,AB157=Matrica!$B$3),Matrica!$B$4,IF(AND(AA157=Matrica!$A$4,AB157=Matrica!$E$3),Matrica!$E$4,IF(AND(AA157=Matrica!$A$4,AB157=Matrica!$H$3),Matrica!$H$4,IF(AND(AA157=Matrica!$A$5,AB157=Matrica!$B$3),Matrica!$B$5,IF(AND(AA157=Matrica!$A$5,AB157=Matrica!$E$3),Matrica!$E$5,IF(AND(AA157=Matrica!$A$5,AB157=Matrica!$H$3),Matrica!$H$5,IF(AND(AA157=Matrica!$A$6,AB157=Matrica!$B$3),Matrica!$B$6,IF(AND(AA157=Matrica!$A$6,AB157=Matrica!$E$3),Matrica!$E$6,IF(AND(AA157=Matrica!$A$6,AB157=Matrica!$H$3),Matrica!$H$6,IF(AND(AA157=Matrica!$A$7,AB157=Matrica!$B$3),Matrica!$B$7,IF(AND(AA157=Matrica!$A$7,AB157=Matrica!$E$3),Matrica!$E$7,IF(AND(AA157=Matrica!$A$7,AB157=Matrica!$H$3),Matrica!$H$7,IF(AND(AA157=Matrica!$A$8,AB157=Matrica!$B$3),Matrica!$B$8,IF(AND(AA157=Matrica!$A$8,AB157=Matrica!$E$3),Matrica!$E$8,IF(AND(AA157=Matrica!$A$8,AB157=Matrica!$H$3),Matrica!$H$8,IF(AND(AA157=Matrica!$A$9,AB157=Matrica!$B$3),Matrica!$B$9,IF(AND(AA157=Matrica!$A$9,AB157=Matrica!$E$3),Matrica!$E$9,IF(AND(AA157=Matrica!$A$9,AB157=Matrica!$H$3),Matrica!$H$9,IF(AND(AA157=Matrica!$A$10,AB157=Matrica!$B$3),Matrica!$B$10,IF(AND(AA157=Matrica!$A$10,AB157=Matrica!$E$3),Matrica!$E$10,IF(AND(AA157=Matrica!$A$10,AB157=Matrica!$H$3),Matrica!$H$10,IF(AND(AA157=Matrica!$A$11,AB157=Matrica!$B$3),Matrica!$B$11,IF(AND(AA157=Matrica!$A$11,AB157=Matrica!$E$3),Matrica!$E$11,IF(AND(AA157=Matrica!$A$11,AB157=Matrica!$H$3),Matrica!$H$11,IF(AND(AA157=Matrica!$A$12,AB157=Matrica!$B$3),Matrica!$B$12,IF(AND(AA157=Matrica!$A$12,AB157=Matrica!$E$3),Matrica!$E$12,IF(AND(AA157=Matrica!$A$12,AB157=Matrica!$H$3),Matrica!$H$12,IF(AND(AA157=Matrica!$A$13,AB157=Matrica!$B$3),Matrica!$B$13,IF(AND(AA157=Matrica!$A$13,AB157=Matrica!$E$3),Matrica!$E$13,IF(AND(AA157=Matrica!$A$13,AB157=Matrica!$H$3),Matrica!$H$13,IF(AND(AA157=Matrica!$A$14,AB157=Matrica!$B$3),Matrica!$B$14,IF(AND(AA157=Matrica!$A$14,AB157=Matrica!$E$3),Matrica!$E$14,IF(AND(AA157=Matrica!$A$14,AB157=Matrica!$H$3),Matrica!$H$14,IF(AND(AA157=Matrica!$A$15,AB157=Matrica!$B$3),Matrica!$B$15,IF(AND(AA157=Matrica!$A$15,AB157=Matrica!$E$3),Matrica!$E$15,IF(AND(AA157=Matrica!$A$15,AB157=Matrica!$H$3),Matrica!$H$15,IF(AND(AA157=Matrica!$A$16,AB157=Matrica!$B$3),Matrica!$B$16,IF(AND(AA157=Matrica!$A$16,AB157=Matrica!$E$3),Matrica!$E$16,IF(AND(AA157=Matrica!$A$16,AB157=Matrica!$H$3),Matrica!$H$16,"")))))))))))))))))))))))))))))))))))))))</f>
        <v>3.84</v>
      </c>
      <c r="Z157" s="36">
        <f>IF(AND(AA157=Matrica!$A$4,AB157=Matrica!$B$3),Matrica!$D$4,IF(AND(AA157=Matrica!$A$4,AB157=Matrica!$E$3),Matrica!$G$4,IF(AND(AA157=Matrica!$A$4,AB157=Matrica!$H$3),Matrica!$J$4,IF(AND(AA157=Matrica!$A$5,AB157=Matrica!$B$3),Matrica!$D$5,IF(AND(AA157=Matrica!$A$5,AB157=Matrica!$E$3),Matrica!$G$5,IF(AND(AA157=Matrica!$A$5,AB157=Matrica!$H$3),Matrica!$J$5,IF(AND(AA157=Matrica!$A$6,AB157=Matrica!$B$3),Matrica!$D$6,IF(AND(AA157=Matrica!$A$6,AB157=Matrica!$E$3),Matrica!$G$6,IF(AND(AA157=Matrica!$A$6,AB157=Matrica!$H$3),Matrica!$J$6,IF(AND(AA157=Matrica!$A$7,AB157=Matrica!$B$3),Matrica!$D$7,IF(AND(AA157=Matrica!$A$7,AB157=Matrica!$E$3),Matrica!$G$7,IF(AND(AA157=Matrica!$A$7,AB157=Matrica!$H$3),Matrica!$J$7,IF(AND(AA157=Matrica!$A$8,AB157=Matrica!$B$3),Matrica!$D$8,IF(AND(AA157=Matrica!$A$8,AB157=Matrica!$E$3),Matrica!$G$8,IF(AND(AA157=Matrica!$A$8,AB157=Matrica!$H$3),Matrica!$J$8,IF(AND(AA157=Matrica!$A$9,AB157=Matrica!$B$3),Matrica!$D$9,IF(AND(AA157=Matrica!$A$9,AB157=Matrica!$E$3),Matrica!$G$9,IF(AND(AA157=Matrica!$A$9,AB157=Matrica!$H$3),Matrica!$J$9,IF(AND(AA157=Matrica!$A$10,AB157=Matrica!$B$3),Matrica!$D$10,IF(AND(AA157=Matrica!$A$10,AB157=Matrica!$E$3),Matrica!$G$10,IF(AND(AA157=Matrica!$A$10,AB157=Matrica!$H$3),Matrica!$J$10,IF(AND(AA157=Matrica!$A$11,AB157=Matrica!$B$3),Matrica!$D$11,IF(AND(AA157=Matrica!$A$11,AB157=Matrica!$E$3),Matrica!$G$11,IF(AND(AA157=Matrica!$A$11,AB157=Matrica!$H$3),Matrica!$J$11,IF(AND(AA157=Matrica!$A$12,AB157=Matrica!$B$3),Matrica!$D$12,IF(AND(AA157=Matrica!$A$12,AB157=Matrica!$E$3),Matrica!$G$12,IF(AND(AA157=Matrica!$A$12,AB157=Matrica!$H$3),Matrica!$J$12,IF(AND(AA157=Matrica!$A$13,AB157=Matrica!$B$3),Matrica!$D$13,IF(AND(AA157=Matrica!$A$13,AB157=Matrica!$E$3),Matrica!$G$13,IF(AND(AA157=Matrica!$A$13,AB157=Matrica!$H$3),Matrica!$J$13,IF(AND(AA157=Matrica!$A$14,AB157=Matrica!$B$3),Matrica!$D$14,IF(AND(AA157=Matrica!$A$14,AB157=Matrica!$E$3),Matrica!$G$14,IF(AND(AA157=Matrica!$A$14,AB157=Matrica!$H$3),Matrica!$J$14,IF(AND(AA157=Matrica!$A$15,AB157=Matrica!$B$3),Matrica!$D$15,IF(AND(AA157=Matrica!$A$15,AB157=Matrica!$E$3),Matrica!$G$15,IF(AND(AA157=Matrica!$A$15,AB157=Matrica!$H$3),Matrica!$J$15,IF(AND(AA157=Matrica!$A$16,AB157=Matrica!$B$3),Matrica!$D$16,IF(AND(AA157=Matrica!$A$16,AB157=Matrica!$E$3),Matrica!$G$16,IF(AND(AA157=Matrica!$A$16,AB157=Matrica!$H$3),Matrica!$J$16,"")))))))))))))))))))))))))))))))))))))))</f>
        <v>3.96</v>
      </c>
      <c r="AA157" s="171" t="s">
        <v>9</v>
      </c>
      <c r="AB157" s="171">
        <v>3</v>
      </c>
      <c r="AC157" s="172">
        <v>3.84</v>
      </c>
      <c r="AD157" s="173" t="str">
        <f t="shared" si="64"/>
        <v>RAST</v>
      </c>
      <c r="AE157" s="173">
        <f t="shared" si="55"/>
        <v>10.344827586206893</v>
      </c>
      <c r="AF157" s="173">
        <f t="shared" si="56"/>
        <v>0.10344827586206894</v>
      </c>
      <c r="AG157" s="174">
        <v>1245.0999999999999</v>
      </c>
      <c r="AH157" s="136"/>
      <c r="AI157" s="175">
        <f t="shared" si="58"/>
        <v>54885.043199999993</v>
      </c>
      <c r="AJ157" s="175">
        <f t="shared" si="59"/>
        <v>10.344815162879527</v>
      </c>
      <c r="AK157" s="176" t="s">
        <v>8</v>
      </c>
      <c r="AL157" s="176">
        <v>1</v>
      </c>
      <c r="AM157" s="176">
        <v>3.86</v>
      </c>
      <c r="AN157" s="177">
        <f t="shared" si="73"/>
        <v>55170.902799999996</v>
      </c>
      <c r="AO157" s="177">
        <f t="shared" si="74"/>
        <v>10.919527741852875</v>
      </c>
      <c r="AP157" s="175">
        <f t="shared" si="60"/>
        <v>68337367.28831999</v>
      </c>
      <c r="AQ157" s="177">
        <f t="shared" si="61"/>
        <v>68693291.076279983</v>
      </c>
      <c r="AR157" s="178">
        <f t="shared" si="62"/>
        <v>-355923.78795999289</v>
      </c>
    </row>
    <row r="158" spans="3:44" ht="80.099999999999994" customHeight="1">
      <c r="C158" s="45" t="s">
        <v>96</v>
      </c>
      <c r="D158" s="141" t="s">
        <v>90</v>
      </c>
      <c r="E158" s="167" t="s">
        <v>10</v>
      </c>
      <c r="F158" s="41" t="s">
        <v>137</v>
      </c>
      <c r="G158" s="36"/>
      <c r="H158" s="36"/>
      <c r="I158" s="36"/>
      <c r="J158" s="36">
        <v>17.32</v>
      </c>
      <c r="K158" s="36">
        <v>17.32</v>
      </c>
      <c r="L158" s="40">
        <f t="shared" si="70"/>
        <v>17.32</v>
      </c>
      <c r="M158" s="40">
        <f t="shared" si="72"/>
        <v>17.32</v>
      </c>
      <c r="N158" s="39">
        <v>2871.8</v>
      </c>
      <c r="O158" s="39">
        <f t="shared" si="65"/>
        <v>49739.576000000001</v>
      </c>
      <c r="P158" s="39">
        <f t="shared" si="66"/>
        <v>49739.576000000001</v>
      </c>
      <c r="Q158" s="39">
        <f t="shared" si="67"/>
        <v>17.654737962979397</v>
      </c>
      <c r="R158" s="39">
        <f t="shared" si="68"/>
        <v>17.654737962979397</v>
      </c>
      <c r="S158" s="39">
        <v>3.48</v>
      </c>
      <c r="T158" s="36" t="s">
        <v>9</v>
      </c>
      <c r="U158" s="36" t="s">
        <v>292</v>
      </c>
      <c r="V158" s="39">
        <v>3.48</v>
      </c>
      <c r="W158" s="36" t="s">
        <v>9</v>
      </c>
      <c r="X158" s="36" t="s">
        <v>292</v>
      </c>
      <c r="Y158" s="36">
        <f>IF(AND(AA158=Matrica!$A$4,AB158=Matrica!$B$3),Matrica!$B$4,IF(AND(AA158=Matrica!$A$4,AB158=Matrica!$E$3),Matrica!$E$4,IF(AND(AA158=Matrica!$A$4,AB158=Matrica!$H$3),Matrica!$H$4,IF(AND(AA158=Matrica!$A$5,AB158=Matrica!$B$3),Matrica!$B$5,IF(AND(AA158=Matrica!$A$5,AB158=Matrica!$E$3),Matrica!$E$5,IF(AND(AA158=Matrica!$A$5,AB158=Matrica!$H$3),Matrica!$H$5,IF(AND(AA158=Matrica!$A$6,AB158=Matrica!$B$3),Matrica!$B$6,IF(AND(AA158=Matrica!$A$6,AB158=Matrica!$E$3),Matrica!$E$6,IF(AND(AA158=Matrica!$A$6,AB158=Matrica!$H$3),Matrica!$H$6,IF(AND(AA158=Matrica!$A$7,AB158=Matrica!$B$3),Matrica!$B$7,IF(AND(AA158=Matrica!$A$7,AB158=Matrica!$E$3),Matrica!$E$7,IF(AND(AA158=Matrica!$A$7,AB158=Matrica!$H$3),Matrica!$H$7,IF(AND(AA158=Matrica!$A$8,AB158=Matrica!$B$3),Matrica!$B$8,IF(AND(AA158=Matrica!$A$8,AB158=Matrica!$E$3),Matrica!$E$8,IF(AND(AA158=Matrica!$A$8,AB158=Matrica!$H$3),Matrica!$H$8,IF(AND(AA158=Matrica!$A$9,AB158=Matrica!$B$3),Matrica!$B$9,IF(AND(AA158=Matrica!$A$9,AB158=Matrica!$E$3),Matrica!$E$9,IF(AND(AA158=Matrica!$A$9,AB158=Matrica!$H$3),Matrica!$H$9,IF(AND(AA158=Matrica!$A$10,AB158=Matrica!$B$3),Matrica!$B$10,IF(AND(AA158=Matrica!$A$10,AB158=Matrica!$E$3),Matrica!$E$10,IF(AND(AA158=Matrica!$A$10,AB158=Matrica!$H$3),Matrica!$H$10,IF(AND(AA158=Matrica!$A$11,AB158=Matrica!$B$3),Matrica!$B$11,IF(AND(AA158=Matrica!$A$11,AB158=Matrica!$E$3),Matrica!$E$11,IF(AND(AA158=Matrica!$A$11,AB158=Matrica!$H$3),Matrica!$H$11,IF(AND(AA158=Matrica!$A$12,AB158=Matrica!$B$3),Matrica!$B$12,IF(AND(AA158=Matrica!$A$12,AB158=Matrica!$E$3),Matrica!$E$12,IF(AND(AA158=Matrica!$A$12,AB158=Matrica!$H$3),Matrica!$H$12,IF(AND(AA158=Matrica!$A$13,AB158=Matrica!$B$3),Matrica!$B$13,IF(AND(AA158=Matrica!$A$13,AB158=Matrica!$E$3),Matrica!$E$13,IF(AND(AA158=Matrica!$A$13,AB158=Matrica!$H$3),Matrica!$H$13,IF(AND(AA158=Matrica!$A$14,AB158=Matrica!$B$3),Matrica!$B$14,IF(AND(AA158=Matrica!$A$14,AB158=Matrica!$E$3),Matrica!$E$14,IF(AND(AA158=Matrica!$A$14,AB158=Matrica!$H$3),Matrica!$H$14,IF(AND(AA158=Matrica!$A$15,AB158=Matrica!$B$3),Matrica!$B$15,IF(AND(AA158=Matrica!$A$15,AB158=Matrica!$E$3),Matrica!$E$15,IF(AND(AA158=Matrica!$A$15,AB158=Matrica!$H$3),Matrica!$H$15,IF(AND(AA158=Matrica!$A$16,AB158=Matrica!$B$3),Matrica!$B$16,IF(AND(AA158=Matrica!$A$16,AB158=Matrica!$E$3),Matrica!$E$16,IF(AND(AA158=Matrica!$A$16,AB158=Matrica!$H$3),Matrica!$H$16,"")))))))))))))))))))))))))))))))))))))))</f>
        <v>3.58</v>
      </c>
      <c r="Z158" s="36">
        <f>IF(AND(AA158=Matrica!$A$4,AB158=Matrica!$B$3),Matrica!$D$4,IF(AND(AA158=Matrica!$A$4,AB158=Matrica!$E$3),Matrica!$G$4,IF(AND(AA158=Matrica!$A$4,AB158=Matrica!$H$3),Matrica!$J$4,IF(AND(AA158=Matrica!$A$5,AB158=Matrica!$B$3),Matrica!$D$5,IF(AND(AA158=Matrica!$A$5,AB158=Matrica!$E$3),Matrica!$G$5,IF(AND(AA158=Matrica!$A$5,AB158=Matrica!$H$3),Matrica!$J$5,IF(AND(AA158=Matrica!$A$6,AB158=Matrica!$B$3),Matrica!$D$6,IF(AND(AA158=Matrica!$A$6,AB158=Matrica!$E$3),Matrica!$G$6,IF(AND(AA158=Matrica!$A$6,AB158=Matrica!$H$3),Matrica!$J$6,IF(AND(AA158=Matrica!$A$7,AB158=Matrica!$B$3),Matrica!$D$7,IF(AND(AA158=Matrica!$A$7,AB158=Matrica!$E$3),Matrica!$G$7,IF(AND(AA158=Matrica!$A$7,AB158=Matrica!$H$3),Matrica!$J$7,IF(AND(AA158=Matrica!$A$8,AB158=Matrica!$B$3),Matrica!$D$8,IF(AND(AA158=Matrica!$A$8,AB158=Matrica!$E$3),Matrica!$G$8,IF(AND(AA158=Matrica!$A$8,AB158=Matrica!$H$3),Matrica!$J$8,IF(AND(AA158=Matrica!$A$9,AB158=Matrica!$B$3),Matrica!$D$9,IF(AND(AA158=Matrica!$A$9,AB158=Matrica!$E$3),Matrica!$G$9,IF(AND(AA158=Matrica!$A$9,AB158=Matrica!$H$3),Matrica!$J$9,IF(AND(AA158=Matrica!$A$10,AB158=Matrica!$B$3),Matrica!$D$10,IF(AND(AA158=Matrica!$A$10,AB158=Matrica!$E$3),Matrica!$G$10,IF(AND(AA158=Matrica!$A$10,AB158=Matrica!$H$3),Matrica!$J$10,IF(AND(AA158=Matrica!$A$11,AB158=Matrica!$B$3),Matrica!$D$11,IF(AND(AA158=Matrica!$A$11,AB158=Matrica!$E$3),Matrica!$G$11,IF(AND(AA158=Matrica!$A$11,AB158=Matrica!$H$3),Matrica!$J$11,IF(AND(AA158=Matrica!$A$12,AB158=Matrica!$B$3),Matrica!$D$12,IF(AND(AA158=Matrica!$A$12,AB158=Matrica!$E$3),Matrica!$G$12,IF(AND(AA158=Matrica!$A$12,AB158=Matrica!$H$3),Matrica!$J$12,IF(AND(AA158=Matrica!$A$13,AB158=Matrica!$B$3),Matrica!$D$13,IF(AND(AA158=Matrica!$A$13,AB158=Matrica!$E$3),Matrica!$G$13,IF(AND(AA158=Matrica!$A$13,AB158=Matrica!$H$3),Matrica!$J$13,IF(AND(AA158=Matrica!$A$14,AB158=Matrica!$B$3),Matrica!$D$14,IF(AND(AA158=Matrica!$A$14,AB158=Matrica!$E$3),Matrica!$G$14,IF(AND(AA158=Matrica!$A$14,AB158=Matrica!$H$3),Matrica!$J$14,IF(AND(AA158=Matrica!$A$15,AB158=Matrica!$B$3),Matrica!$D$15,IF(AND(AA158=Matrica!$A$15,AB158=Matrica!$E$3),Matrica!$G$15,IF(AND(AA158=Matrica!$A$15,AB158=Matrica!$H$3),Matrica!$J$15,IF(AND(AA158=Matrica!$A$16,AB158=Matrica!$B$3),Matrica!$D$16,IF(AND(AA158=Matrica!$A$16,AB158=Matrica!$E$3),Matrica!$G$16,IF(AND(AA158=Matrica!$A$16,AB158=Matrica!$H$3),Matrica!$J$16,"")))))))))))))))))))))))))))))))))))))))</f>
        <v>3.83</v>
      </c>
      <c r="AA158" s="171" t="s">
        <v>9</v>
      </c>
      <c r="AB158" s="171">
        <v>2</v>
      </c>
      <c r="AC158" s="172">
        <v>3.58</v>
      </c>
      <c r="AD158" s="173" t="str">
        <f t="shared" si="64"/>
        <v>RAST</v>
      </c>
      <c r="AE158" s="173">
        <f t="shared" si="55"/>
        <v>2.8735632183908075</v>
      </c>
      <c r="AF158" s="173">
        <f t="shared" si="56"/>
        <v>2.8735632183908073E-2</v>
      </c>
      <c r="AG158" s="179"/>
      <c r="AH158" s="136"/>
      <c r="AI158" s="175">
        <f t="shared" si="58"/>
        <v>51168.868399999999</v>
      </c>
      <c r="AJ158" s="175">
        <f t="shared" si="59"/>
        <v>2.8735516362262459</v>
      </c>
      <c r="AK158" s="176" t="s">
        <v>8</v>
      </c>
      <c r="AL158" s="176">
        <v>1</v>
      </c>
      <c r="AM158" s="176">
        <v>3.86</v>
      </c>
      <c r="AN158" s="177">
        <f t="shared" si="73"/>
        <v>55170.902799999996</v>
      </c>
      <c r="AO158" s="177">
        <f t="shared" si="74"/>
        <v>10.919527741852875</v>
      </c>
      <c r="AP158" s="175">
        <f t="shared" si="60"/>
        <v>0</v>
      </c>
      <c r="AQ158" s="177">
        <f t="shared" si="61"/>
        <v>0</v>
      </c>
      <c r="AR158" s="178">
        <f t="shared" si="62"/>
        <v>0</v>
      </c>
    </row>
    <row r="159" spans="3:44" ht="80.099999999999994" customHeight="1">
      <c r="C159" s="45" t="s">
        <v>94</v>
      </c>
      <c r="D159" s="142" t="s">
        <v>95</v>
      </c>
      <c r="E159" s="167" t="s">
        <v>10</v>
      </c>
      <c r="F159" s="41" t="s">
        <v>137</v>
      </c>
      <c r="G159" s="36"/>
      <c r="H159" s="36"/>
      <c r="I159" s="36">
        <v>0.1</v>
      </c>
      <c r="J159" s="36">
        <v>17.32</v>
      </c>
      <c r="K159" s="36">
        <v>17.32</v>
      </c>
      <c r="L159" s="40">
        <f t="shared" si="70"/>
        <v>17.32</v>
      </c>
      <c r="M159" s="40">
        <f t="shared" si="72"/>
        <v>19.052</v>
      </c>
      <c r="N159" s="39">
        <v>2871.8</v>
      </c>
      <c r="O159" s="39">
        <f t="shared" si="65"/>
        <v>49739.576000000001</v>
      </c>
      <c r="P159" s="39">
        <f t="shared" si="66"/>
        <v>54713.533600000002</v>
      </c>
      <c r="Q159" s="39">
        <f t="shared" si="67"/>
        <v>17.654737962979397</v>
      </c>
      <c r="R159" s="39">
        <f t="shared" si="68"/>
        <v>19.420211759277336</v>
      </c>
      <c r="S159" s="39">
        <v>3.48</v>
      </c>
      <c r="T159" s="36" t="s">
        <v>9</v>
      </c>
      <c r="U159" s="36" t="s">
        <v>292</v>
      </c>
      <c r="V159" s="39">
        <v>3.83</v>
      </c>
      <c r="W159" s="36" t="s">
        <v>9</v>
      </c>
      <c r="X159" s="36" t="s">
        <v>291</v>
      </c>
      <c r="Y159" s="36">
        <f>IF(AND(AA159=Matrica!$A$4,AB159=Matrica!$B$3),Matrica!$B$4,IF(AND(AA159=Matrica!$A$4,AB159=Matrica!$E$3),Matrica!$E$4,IF(AND(AA159=Matrica!$A$4,AB159=Matrica!$H$3),Matrica!$H$4,IF(AND(AA159=Matrica!$A$5,AB159=Matrica!$B$3),Matrica!$B$5,IF(AND(AA159=Matrica!$A$5,AB159=Matrica!$E$3),Matrica!$E$5,IF(AND(AA159=Matrica!$A$5,AB159=Matrica!$H$3),Matrica!$H$5,IF(AND(AA159=Matrica!$A$6,AB159=Matrica!$B$3),Matrica!$B$6,IF(AND(AA159=Matrica!$A$6,AB159=Matrica!$E$3),Matrica!$E$6,IF(AND(AA159=Matrica!$A$6,AB159=Matrica!$H$3),Matrica!$H$6,IF(AND(AA159=Matrica!$A$7,AB159=Matrica!$B$3),Matrica!$B$7,IF(AND(AA159=Matrica!$A$7,AB159=Matrica!$E$3),Matrica!$E$7,IF(AND(AA159=Matrica!$A$7,AB159=Matrica!$H$3),Matrica!$H$7,IF(AND(AA159=Matrica!$A$8,AB159=Matrica!$B$3),Matrica!$B$8,IF(AND(AA159=Matrica!$A$8,AB159=Matrica!$E$3),Matrica!$E$8,IF(AND(AA159=Matrica!$A$8,AB159=Matrica!$H$3),Matrica!$H$8,IF(AND(AA159=Matrica!$A$9,AB159=Matrica!$B$3),Matrica!$B$9,IF(AND(AA159=Matrica!$A$9,AB159=Matrica!$E$3),Matrica!$E$9,IF(AND(AA159=Matrica!$A$9,AB159=Matrica!$H$3),Matrica!$H$9,IF(AND(AA159=Matrica!$A$10,AB159=Matrica!$B$3),Matrica!$B$10,IF(AND(AA159=Matrica!$A$10,AB159=Matrica!$E$3),Matrica!$E$10,IF(AND(AA159=Matrica!$A$10,AB159=Matrica!$H$3),Matrica!$H$10,IF(AND(AA159=Matrica!$A$11,AB159=Matrica!$B$3),Matrica!$B$11,IF(AND(AA159=Matrica!$A$11,AB159=Matrica!$E$3),Matrica!$E$11,IF(AND(AA159=Matrica!$A$11,AB159=Matrica!$H$3),Matrica!$H$11,IF(AND(AA159=Matrica!$A$12,AB159=Matrica!$B$3),Matrica!$B$12,IF(AND(AA159=Matrica!$A$12,AB159=Matrica!$E$3),Matrica!$E$12,IF(AND(AA159=Matrica!$A$12,AB159=Matrica!$H$3),Matrica!$H$12,IF(AND(AA159=Matrica!$A$13,AB159=Matrica!$B$3),Matrica!$B$13,IF(AND(AA159=Matrica!$A$13,AB159=Matrica!$E$3),Matrica!$E$13,IF(AND(AA159=Matrica!$A$13,AB159=Matrica!$H$3),Matrica!$H$13,IF(AND(AA159=Matrica!$A$14,AB159=Matrica!$B$3),Matrica!$B$14,IF(AND(AA159=Matrica!$A$14,AB159=Matrica!$E$3),Matrica!$E$14,IF(AND(AA159=Matrica!$A$14,AB159=Matrica!$H$3),Matrica!$H$14,IF(AND(AA159=Matrica!$A$15,AB159=Matrica!$B$3),Matrica!$B$15,IF(AND(AA159=Matrica!$A$15,AB159=Matrica!$E$3),Matrica!$E$15,IF(AND(AA159=Matrica!$A$15,AB159=Matrica!$H$3),Matrica!$H$15,IF(AND(AA159=Matrica!$A$16,AB159=Matrica!$B$3),Matrica!$B$16,IF(AND(AA159=Matrica!$A$16,AB159=Matrica!$E$3),Matrica!$E$16,IF(AND(AA159=Matrica!$A$16,AB159=Matrica!$H$3),Matrica!$H$16,"")))))))))))))))))))))))))))))))))))))))</f>
        <v>3.84</v>
      </c>
      <c r="Z159" s="36">
        <f>IF(AND(AA159=Matrica!$A$4,AB159=Matrica!$B$3),Matrica!$D$4,IF(AND(AA159=Matrica!$A$4,AB159=Matrica!$E$3),Matrica!$G$4,IF(AND(AA159=Matrica!$A$4,AB159=Matrica!$H$3),Matrica!$J$4,IF(AND(AA159=Matrica!$A$5,AB159=Matrica!$B$3),Matrica!$D$5,IF(AND(AA159=Matrica!$A$5,AB159=Matrica!$E$3),Matrica!$G$5,IF(AND(AA159=Matrica!$A$5,AB159=Matrica!$H$3),Matrica!$J$5,IF(AND(AA159=Matrica!$A$6,AB159=Matrica!$B$3),Matrica!$D$6,IF(AND(AA159=Matrica!$A$6,AB159=Matrica!$E$3),Matrica!$G$6,IF(AND(AA159=Matrica!$A$6,AB159=Matrica!$H$3),Matrica!$J$6,IF(AND(AA159=Matrica!$A$7,AB159=Matrica!$B$3),Matrica!$D$7,IF(AND(AA159=Matrica!$A$7,AB159=Matrica!$E$3),Matrica!$G$7,IF(AND(AA159=Matrica!$A$7,AB159=Matrica!$H$3),Matrica!$J$7,IF(AND(AA159=Matrica!$A$8,AB159=Matrica!$B$3),Matrica!$D$8,IF(AND(AA159=Matrica!$A$8,AB159=Matrica!$E$3),Matrica!$G$8,IF(AND(AA159=Matrica!$A$8,AB159=Matrica!$H$3),Matrica!$J$8,IF(AND(AA159=Matrica!$A$9,AB159=Matrica!$B$3),Matrica!$D$9,IF(AND(AA159=Matrica!$A$9,AB159=Matrica!$E$3),Matrica!$G$9,IF(AND(AA159=Matrica!$A$9,AB159=Matrica!$H$3),Matrica!$J$9,IF(AND(AA159=Matrica!$A$10,AB159=Matrica!$B$3),Matrica!$D$10,IF(AND(AA159=Matrica!$A$10,AB159=Matrica!$E$3),Matrica!$G$10,IF(AND(AA159=Matrica!$A$10,AB159=Matrica!$H$3),Matrica!$J$10,IF(AND(AA159=Matrica!$A$11,AB159=Matrica!$B$3),Matrica!$D$11,IF(AND(AA159=Matrica!$A$11,AB159=Matrica!$E$3),Matrica!$G$11,IF(AND(AA159=Matrica!$A$11,AB159=Matrica!$H$3),Matrica!$J$11,IF(AND(AA159=Matrica!$A$12,AB159=Matrica!$B$3),Matrica!$D$12,IF(AND(AA159=Matrica!$A$12,AB159=Matrica!$E$3),Matrica!$G$12,IF(AND(AA159=Matrica!$A$12,AB159=Matrica!$H$3),Matrica!$J$12,IF(AND(AA159=Matrica!$A$13,AB159=Matrica!$B$3),Matrica!$D$13,IF(AND(AA159=Matrica!$A$13,AB159=Matrica!$E$3),Matrica!$G$13,IF(AND(AA159=Matrica!$A$13,AB159=Matrica!$H$3),Matrica!$J$13,IF(AND(AA159=Matrica!$A$14,AB159=Matrica!$B$3),Matrica!$D$14,IF(AND(AA159=Matrica!$A$14,AB159=Matrica!$E$3),Matrica!$G$14,IF(AND(AA159=Matrica!$A$14,AB159=Matrica!$H$3),Matrica!$J$14,IF(AND(AA159=Matrica!$A$15,AB159=Matrica!$B$3),Matrica!$D$15,IF(AND(AA159=Matrica!$A$15,AB159=Matrica!$E$3),Matrica!$G$15,IF(AND(AA159=Matrica!$A$15,AB159=Matrica!$H$3),Matrica!$J$15,IF(AND(AA159=Matrica!$A$16,AB159=Matrica!$B$3),Matrica!$D$16,IF(AND(AA159=Matrica!$A$16,AB159=Matrica!$E$3),Matrica!$G$16,IF(AND(AA159=Matrica!$A$16,AB159=Matrica!$H$3),Matrica!$J$16,"")))))))))))))))))))))))))))))))))))))))</f>
        <v>3.96</v>
      </c>
      <c r="AA159" s="171" t="s">
        <v>9</v>
      </c>
      <c r="AB159" s="171">
        <v>3</v>
      </c>
      <c r="AC159" s="172">
        <v>3.9</v>
      </c>
      <c r="AD159" s="173" t="str">
        <f t="shared" si="64"/>
        <v>RAST</v>
      </c>
      <c r="AE159" s="173">
        <f t="shared" si="55"/>
        <v>12.068965517241377</v>
      </c>
      <c r="AF159" s="173">
        <f t="shared" si="56"/>
        <v>1.8276762402088732E-2</v>
      </c>
      <c r="AG159" s="174">
        <v>14.55</v>
      </c>
      <c r="AH159" s="136"/>
      <c r="AI159" s="175">
        <f t="shared" si="58"/>
        <v>55742.621999999996</v>
      </c>
      <c r="AJ159" s="175">
        <f t="shared" si="59"/>
        <v>1.8808662725450231</v>
      </c>
      <c r="AK159" s="176" t="s">
        <v>8</v>
      </c>
      <c r="AL159" s="176">
        <v>2</v>
      </c>
      <c r="AM159" s="176">
        <v>4.24</v>
      </c>
      <c r="AN159" s="177">
        <f t="shared" si="73"/>
        <v>60602.235200000003</v>
      </c>
      <c r="AO159" s="177">
        <f t="shared" si="74"/>
        <v>10.762787947587427</v>
      </c>
      <c r="AP159" s="175">
        <f t="shared" si="60"/>
        <v>811055.15009999997</v>
      </c>
      <c r="AQ159" s="177">
        <f t="shared" si="61"/>
        <v>881762.52216000005</v>
      </c>
      <c r="AR159" s="178">
        <f t="shared" si="62"/>
        <v>-70707.372060000082</v>
      </c>
    </row>
    <row r="160" spans="3:44" ht="80.099999999999994" customHeight="1">
      <c r="C160" s="45" t="s">
        <v>111</v>
      </c>
      <c r="D160" s="142" t="s">
        <v>112</v>
      </c>
      <c r="E160" s="167" t="s">
        <v>10</v>
      </c>
      <c r="F160" s="41" t="s">
        <v>137</v>
      </c>
      <c r="G160" s="36"/>
      <c r="H160" s="36"/>
      <c r="I160" s="36">
        <v>0.1</v>
      </c>
      <c r="J160" s="36">
        <v>17.32</v>
      </c>
      <c r="K160" s="36">
        <v>17.32</v>
      </c>
      <c r="L160" s="40">
        <f t="shared" si="70"/>
        <v>17.32</v>
      </c>
      <c r="M160" s="40">
        <f t="shared" si="72"/>
        <v>19.052</v>
      </c>
      <c r="N160" s="39">
        <v>2871.8</v>
      </c>
      <c r="O160" s="39">
        <f t="shared" si="65"/>
        <v>49739.576000000001</v>
      </c>
      <c r="P160" s="39">
        <f t="shared" si="66"/>
        <v>54713.533600000002</v>
      </c>
      <c r="Q160" s="39">
        <f t="shared" si="67"/>
        <v>17.654737962979397</v>
      </c>
      <c r="R160" s="39">
        <f t="shared" si="68"/>
        <v>19.420211759277336</v>
      </c>
      <c r="S160" s="39">
        <v>3.48</v>
      </c>
      <c r="T160" s="36" t="s">
        <v>9</v>
      </c>
      <c r="U160" s="36" t="s">
        <v>292</v>
      </c>
      <c r="V160" s="39">
        <v>3.83</v>
      </c>
      <c r="W160" s="36" t="s">
        <v>9</v>
      </c>
      <c r="X160" s="36" t="s">
        <v>291</v>
      </c>
      <c r="Y160" s="36">
        <f>IF(AND(AA160=Matrica!$A$4,AB160=Matrica!$B$3),Matrica!$B$4,IF(AND(AA160=Matrica!$A$4,AB160=Matrica!$E$3),Matrica!$E$4,IF(AND(AA160=Matrica!$A$4,AB160=Matrica!$H$3),Matrica!$H$4,IF(AND(AA160=Matrica!$A$5,AB160=Matrica!$B$3),Matrica!$B$5,IF(AND(AA160=Matrica!$A$5,AB160=Matrica!$E$3),Matrica!$E$5,IF(AND(AA160=Matrica!$A$5,AB160=Matrica!$H$3),Matrica!$H$5,IF(AND(AA160=Matrica!$A$6,AB160=Matrica!$B$3),Matrica!$B$6,IF(AND(AA160=Matrica!$A$6,AB160=Matrica!$E$3),Matrica!$E$6,IF(AND(AA160=Matrica!$A$6,AB160=Matrica!$H$3),Matrica!$H$6,IF(AND(AA160=Matrica!$A$7,AB160=Matrica!$B$3),Matrica!$B$7,IF(AND(AA160=Matrica!$A$7,AB160=Matrica!$E$3),Matrica!$E$7,IF(AND(AA160=Matrica!$A$7,AB160=Matrica!$H$3),Matrica!$H$7,IF(AND(AA160=Matrica!$A$8,AB160=Matrica!$B$3),Matrica!$B$8,IF(AND(AA160=Matrica!$A$8,AB160=Matrica!$E$3),Matrica!$E$8,IF(AND(AA160=Matrica!$A$8,AB160=Matrica!$H$3),Matrica!$H$8,IF(AND(AA160=Matrica!$A$9,AB160=Matrica!$B$3),Matrica!$B$9,IF(AND(AA160=Matrica!$A$9,AB160=Matrica!$E$3),Matrica!$E$9,IF(AND(AA160=Matrica!$A$9,AB160=Matrica!$H$3),Matrica!$H$9,IF(AND(AA160=Matrica!$A$10,AB160=Matrica!$B$3),Matrica!$B$10,IF(AND(AA160=Matrica!$A$10,AB160=Matrica!$E$3),Matrica!$E$10,IF(AND(AA160=Matrica!$A$10,AB160=Matrica!$H$3),Matrica!$H$10,IF(AND(AA160=Matrica!$A$11,AB160=Matrica!$B$3),Matrica!$B$11,IF(AND(AA160=Matrica!$A$11,AB160=Matrica!$E$3),Matrica!$E$11,IF(AND(AA160=Matrica!$A$11,AB160=Matrica!$H$3),Matrica!$H$11,IF(AND(AA160=Matrica!$A$12,AB160=Matrica!$B$3),Matrica!$B$12,IF(AND(AA160=Matrica!$A$12,AB160=Matrica!$E$3),Matrica!$E$12,IF(AND(AA160=Matrica!$A$12,AB160=Matrica!$H$3),Matrica!$H$12,IF(AND(AA160=Matrica!$A$13,AB160=Matrica!$B$3),Matrica!$B$13,IF(AND(AA160=Matrica!$A$13,AB160=Matrica!$E$3),Matrica!$E$13,IF(AND(AA160=Matrica!$A$13,AB160=Matrica!$H$3),Matrica!$H$13,IF(AND(AA160=Matrica!$A$14,AB160=Matrica!$B$3),Matrica!$B$14,IF(AND(AA160=Matrica!$A$14,AB160=Matrica!$E$3),Matrica!$E$14,IF(AND(AA160=Matrica!$A$14,AB160=Matrica!$H$3),Matrica!$H$14,IF(AND(AA160=Matrica!$A$15,AB160=Matrica!$B$3),Matrica!$B$15,IF(AND(AA160=Matrica!$A$15,AB160=Matrica!$E$3),Matrica!$E$15,IF(AND(AA160=Matrica!$A$15,AB160=Matrica!$H$3),Matrica!$H$15,IF(AND(AA160=Matrica!$A$16,AB160=Matrica!$B$3),Matrica!$B$16,IF(AND(AA160=Matrica!$A$16,AB160=Matrica!$E$3),Matrica!$E$16,IF(AND(AA160=Matrica!$A$16,AB160=Matrica!$H$3),Matrica!$H$16,"")))))))))))))))))))))))))))))))))))))))</f>
        <v>3.58</v>
      </c>
      <c r="Z160" s="36">
        <f>IF(AND(AA160=Matrica!$A$4,AB160=Matrica!$B$3),Matrica!$D$4,IF(AND(AA160=Matrica!$A$4,AB160=Matrica!$E$3),Matrica!$G$4,IF(AND(AA160=Matrica!$A$4,AB160=Matrica!$H$3),Matrica!$J$4,IF(AND(AA160=Matrica!$A$5,AB160=Matrica!$B$3),Matrica!$D$5,IF(AND(AA160=Matrica!$A$5,AB160=Matrica!$E$3),Matrica!$G$5,IF(AND(AA160=Matrica!$A$5,AB160=Matrica!$H$3),Matrica!$J$5,IF(AND(AA160=Matrica!$A$6,AB160=Matrica!$B$3),Matrica!$D$6,IF(AND(AA160=Matrica!$A$6,AB160=Matrica!$E$3),Matrica!$G$6,IF(AND(AA160=Matrica!$A$6,AB160=Matrica!$H$3),Matrica!$J$6,IF(AND(AA160=Matrica!$A$7,AB160=Matrica!$B$3),Matrica!$D$7,IF(AND(AA160=Matrica!$A$7,AB160=Matrica!$E$3),Matrica!$G$7,IF(AND(AA160=Matrica!$A$7,AB160=Matrica!$H$3),Matrica!$J$7,IF(AND(AA160=Matrica!$A$8,AB160=Matrica!$B$3),Matrica!$D$8,IF(AND(AA160=Matrica!$A$8,AB160=Matrica!$E$3),Matrica!$G$8,IF(AND(AA160=Matrica!$A$8,AB160=Matrica!$H$3),Matrica!$J$8,IF(AND(AA160=Matrica!$A$9,AB160=Matrica!$B$3),Matrica!$D$9,IF(AND(AA160=Matrica!$A$9,AB160=Matrica!$E$3),Matrica!$G$9,IF(AND(AA160=Matrica!$A$9,AB160=Matrica!$H$3),Matrica!$J$9,IF(AND(AA160=Matrica!$A$10,AB160=Matrica!$B$3),Matrica!$D$10,IF(AND(AA160=Matrica!$A$10,AB160=Matrica!$E$3),Matrica!$G$10,IF(AND(AA160=Matrica!$A$10,AB160=Matrica!$H$3),Matrica!$J$10,IF(AND(AA160=Matrica!$A$11,AB160=Matrica!$B$3),Matrica!$D$11,IF(AND(AA160=Matrica!$A$11,AB160=Matrica!$E$3),Matrica!$G$11,IF(AND(AA160=Matrica!$A$11,AB160=Matrica!$H$3),Matrica!$J$11,IF(AND(AA160=Matrica!$A$12,AB160=Matrica!$B$3),Matrica!$D$12,IF(AND(AA160=Matrica!$A$12,AB160=Matrica!$E$3),Matrica!$G$12,IF(AND(AA160=Matrica!$A$12,AB160=Matrica!$H$3),Matrica!$J$12,IF(AND(AA160=Matrica!$A$13,AB160=Matrica!$B$3),Matrica!$D$13,IF(AND(AA160=Matrica!$A$13,AB160=Matrica!$E$3),Matrica!$G$13,IF(AND(AA160=Matrica!$A$13,AB160=Matrica!$H$3),Matrica!$J$13,IF(AND(AA160=Matrica!$A$14,AB160=Matrica!$B$3),Matrica!$D$14,IF(AND(AA160=Matrica!$A$14,AB160=Matrica!$E$3),Matrica!$G$14,IF(AND(AA160=Matrica!$A$14,AB160=Matrica!$H$3),Matrica!$J$14,IF(AND(AA160=Matrica!$A$15,AB160=Matrica!$B$3),Matrica!$D$15,IF(AND(AA160=Matrica!$A$15,AB160=Matrica!$E$3),Matrica!$G$15,IF(AND(AA160=Matrica!$A$15,AB160=Matrica!$H$3),Matrica!$J$15,IF(AND(AA160=Matrica!$A$16,AB160=Matrica!$B$3),Matrica!$D$16,IF(AND(AA160=Matrica!$A$16,AB160=Matrica!$E$3),Matrica!$G$16,IF(AND(AA160=Matrica!$A$16,AB160=Matrica!$H$3),Matrica!$J$16,"")))))))))))))))))))))))))))))))))))))))</f>
        <v>3.83</v>
      </c>
      <c r="AA160" s="171" t="s">
        <v>9</v>
      </c>
      <c r="AB160" s="171">
        <v>2</v>
      </c>
      <c r="AC160" s="172">
        <v>3.72</v>
      </c>
      <c r="AD160" s="173" t="str">
        <f t="shared" si="64"/>
        <v>ISTI</v>
      </c>
      <c r="AE160" s="173">
        <f t="shared" ref="AE160:AE168" si="75">IFERROR((AC160-S160)/S160*100,"")</f>
        <v>6.8965517241379377</v>
      </c>
      <c r="AF160" s="173">
        <f t="shared" si="56"/>
        <v>-2.8720626631853752E-2</v>
      </c>
      <c r="AG160" s="174">
        <v>19.600000000000001</v>
      </c>
      <c r="AH160" s="136"/>
      <c r="AI160" s="175">
        <f t="shared" si="58"/>
        <v>53169.885600000001</v>
      </c>
      <c r="AJ160" s="175">
        <f t="shared" si="59"/>
        <v>-2.8213275554185735</v>
      </c>
      <c r="AK160" s="176" t="s">
        <v>8</v>
      </c>
      <c r="AL160" s="176">
        <v>2</v>
      </c>
      <c r="AM160" s="176">
        <v>4.24</v>
      </c>
      <c r="AN160" s="177">
        <f t="shared" si="73"/>
        <v>60602.235200000003</v>
      </c>
      <c r="AO160" s="177">
        <f t="shared" si="74"/>
        <v>10.762787947587427</v>
      </c>
      <c r="AP160" s="175">
        <f t="shared" si="60"/>
        <v>1042129.7577600001</v>
      </c>
      <c r="AQ160" s="177">
        <f t="shared" si="61"/>
        <v>1187803.8099200001</v>
      </c>
      <c r="AR160" s="178">
        <f t="shared" si="62"/>
        <v>-145674.05216000008</v>
      </c>
    </row>
    <row r="161" spans="3:44" ht="80.099999999999994" customHeight="1">
      <c r="C161" s="45" t="s">
        <v>109</v>
      </c>
      <c r="D161" s="143" t="s">
        <v>110</v>
      </c>
      <c r="E161" s="167" t="s">
        <v>10</v>
      </c>
      <c r="F161" s="41" t="s">
        <v>137</v>
      </c>
      <c r="G161" s="36"/>
      <c r="H161" s="36"/>
      <c r="I161" s="36"/>
      <c r="J161" s="36">
        <v>17.32</v>
      </c>
      <c r="K161" s="36">
        <v>17.32</v>
      </c>
      <c r="L161" s="40">
        <f t="shared" si="70"/>
        <v>17.32</v>
      </c>
      <c r="M161" s="40">
        <f t="shared" si="72"/>
        <v>17.32</v>
      </c>
      <c r="N161" s="39">
        <v>2871.8</v>
      </c>
      <c r="O161" s="39">
        <f t="shared" si="65"/>
        <v>49739.576000000001</v>
      </c>
      <c r="P161" s="39">
        <f t="shared" si="66"/>
        <v>49739.576000000001</v>
      </c>
      <c r="Q161" s="39">
        <f t="shared" si="67"/>
        <v>17.654737962979397</v>
      </c>
      <c r="R161" s="39">
        <f t="shared" si="68"/>
        <v>17.654737962979397</v>
      </c>
      <c r="S161" s="39">
        <v>3.48</v>
      </c>
      <c r="T161" s="36" t="s">
        <v>9</v>
      </c>
      <c r="U161" s="36" t="s">
        <v>292</v>
      </c>
      <c r="V161" s="39">
        <v>3.48</v>
      </c>
      <c r="W161" s="36" t="s">
        <v>9</v>
      </c>
      <c r="X161" s="36" t="s">
        <v>292</v>
      </c>
      <c r="Y161" s="36">
        <f>IF(AND(AA161=Matrica!$A$4,AB161=Matrica!$B$3),Matrica!$B$4,IF(AND(AA161=Matrica!$A$4,AB161=Matrica!$E$3),Matrica!$E$4,IF(AND(AA161=Matrica!$A$4,AB161=Matrica!$H$3),Matrica!$H$4,IF(AND(AA161=Matrica!$A$5,AB161=Matrica!$B$3),Matrica!$B$5,IF(AND(AA161=Matrica!$A$5,AB161=Matrica!$E$3),Matrica!$E$5,IF(AND(AA161=Matrica!$A$5,AB161=Matrica!$H$3),Matrica!$H$5,IF(AND(AA161=Matrica!$A$6,AB161=Matrica!$B$3),Matrica!$B$6,IF(AND(AA161=Matrica!$A$6,AB161=Matrica!$E$3),Matrica!$E$6,IF(AND(AA161=Matrica!$A$6,AB161=Matrica!$H$3),Matrica!$H$6,IF(AND(AA161=Matrica!$A$7,AB161=Matrica!$B$3),Matrica!$B$7,IF(AND(AA161=Matrica!$A$7,AB161=Matrica!$E$3),Matrica!$E$7,IF(AND(AA161=Matrica!$A$7,AB161=Matrica!$H$3),Matrica!$H$7,IF(AND(AA161=Matrica!$A$8,AB161=Matrica!$B$3),Matrica!$B$8,IF(AND(AA161=Matrica!$A$8,AB161=Matrica!$E$3),Matrica!$E$8,IF(AND(AA161=Matrica!$A$8,AB161=Matrica!$H$3),Matrica!$H$8,IF(AND(AA161=Matrica!$A$9,AB161=Matrica!$B$3),Matrica!$B$9,IF(AND(AA161=Matrica!$A$9,AB161=Matrica!$E$3),Matrica!$E$9,IF(AND(AA161=Matrica!$A$9,AB161=Matrica!$H$3),Matrica!$H$9,IF(AND(AA161=Matrica!$A$10,AB161=Matrica!$B$3),Matrica!$B$10,IF(AND(AA161=Matrica!$A$10,AB161=Matrica!$E$3),Matrica!$E$10,IF(AND(AA161=Matrica!$A$10,AB161=Matrica!$H$3),Matrica!$H$10,IF(AND(AA161=Matrica!$A$11,AB161=Matrica!$B$3),Matrica!$B$11,IF(AND(AA161=Matrica!$A$11,AB161=Matrica!$E$3),Matrica!$E$11,IF(AND(AA161=Matrica!$A$11,AB161=Matrica!$H$3),Matrica!$H$11,IF(AND(AA161=Matrica!$A$12,AB161=Matrica!$B$3),Matrica!$B$12,IF(AND(AA161=Matrica!$A$12,AB161=Matrica!$E$3),Matrica!$E$12,IF(AND(AA161=Matrica!$A$12,AB161=Matrica!$H$3),Matrica!$H$12,IF(AND(AA161=Matrica!$A$13,AB161=Matrica!$B$3),Matrica!$B$13,IF(AND(AA161=Matrica!$A$13,AB161=Matrica!$E$3),Matrica!$E$13,IF(AND(AA161=Matrica!$A$13,AB161=Matrica!$H$3),Matrica!$H$13,IF(AND(AA161=Matrica!$A$14,AB161=Matrica!$B$3),Matrica!$B$14,IF(AND(AA161=Matrica!$A$14,AB161=Matrica!$E$3),Matrica!$E$14,IF(AND(AA161=Matrica!$A$14,AB161=Matrica!$H$3),Matrica!$H$14,IF(AND(AA161=Matrica!$A$15,AB161=Matrica!$B$3),Matrica!$B$15,IF(AND(AA161=Matrica!$A$15,AB161=Matrica!$E$3),Matrica!$E$15,IF(AND(AA161=Matrica!$A$15,AB161=Matrica!$H$3),Matrica!$H$15,IF(AND(AA161=Matrica!$A$16,AB161=Matrica!$B$3),Matrica!$B$16,IF(AND(AA161=Matrica!$A$16,AB161=Matrica!$E$3),Matrica!$E$16,IF(AND(AA161=Matrica!$A$16,AB161=Matrica!$H$3),Matrica!$H$16,"")))))))))))))))))))))))))))))))))))))))</f>
        <v>3.58</v>
      </c>
      <c r="Z161" s="36">
        <f>IF(AND(AA161=Matrica!$A$4,AB161=Matrica!$B$3),Matrica!$D$4,IF(AND(AA161=Matrica!$A$4,AB161=Matrica!$E$3),Matrica!$G$4,IF(AND(AA161=Matrica!$A$4,AB161=Matrica!$H$3),Matrica!$J$4,IF(AND(AA161=Matrica!$A$5,AB161=Matrica!$B$3),Matrica!$D$5,IF(AND(AA161=Matrica!$A$5,AB161=Matrica!$E$3),Matrica!$G$5,IF(AND(AA161=Matrica!$A$5,AB161=Matrica!$H$3),Matrica!$J$5,IF(AND(AA161=Matrica!$A$6,AB161=Matrica!$B$3),Matrica!$D$6,IF(AND(AA161=Matrica!$A$6,AB161=Matrica!$E$3),Matrica!$G$6,IF(AND(AA161=Matrica!$A$6,AB161=Matrica!$H$3),Matrica!$J$6,IF(AND(AA161=Matrica!$A$7,AB161=Matrica!$B$3),Matrica!$D$7,IF(AND(AA161=Matrica!$A$7,AB161=Matrica!$E$3),Matrica!$G$7,IF(AND(AA161=Matrica!$A$7,AB161=Matrica!$H$3),Matrica!$J$7,IF(AND(AA161=Matrica!$A$8,AB161=Matrica!$B$3),Matrica!$D$8,IF(AND(AA161=Matrica!$A$8,AB161=Matrica!$E$3),Matrica!$G$8,IF(AND(AA161=Matrica!$A$8,AB161=Matrica!$H$3),Matrica!$J$8,IF(AND(AA161=Matrica!$A$9,AB161=Matrica!$B$3),Matrica!$D$9,IF(AND(AA161=Matrica!$A$9,AB161=Matrica!$E$3),Matrica!$G$9,IF(AND(AA161=Matrica!$A$9,AB161=Matrica!$H$3),Matrica!$J$9,IF(AND(AA161=Matrica!$A$10,AB161=Matrica!$B$3),Matrica!$D$10,IF(AND(AA161=Matrica!$A$10,AB161=Matrica!$E$3),Matrica!$G$10,IF(AND(AA161=Matrica!$A$10,AB161=Matrica!$H$3),Matrica!$J$10,IF(AND(AA161=Matrica!$A$11,AB161=Matrica!$B$3),Matrica!$D$11,IF(AND(AA161=Matrica!$A$11,AB161=Matrica!$E$3),Matrica!$G$11,IF(AND(AA161=Matrica!$A$11,AB161=Matrica!$H$3),Matrica!$J$11,IF(AND(AA161=Matrica!$A$12,AB161=Matrica!$B$3),Matrica!$D$12,IF(AND(AA161=Matrica!$A$12,AB161=Matrica!$E$3),Matrica!$G$12,IF(AND(AA161=Matrica!$A$12,AB161=Matrica!$H$3),Matrica!$J$12,IF(AND(AA161=Matrica!$A$13,AB161=Matrica!$B$3),Matrica!$D$13,IF(AND(AA161=Matrica!$A$13,AB161=Matrica!$E$3),Matrica!$G$13,IF(AND(AA161=Matrica!$A$13,AB161=Matrica!$H$3),Matrica!$J$13,IF(AND(AA161=Matrica!$A$14,AB161=Matrica!$B$3),Matrica!$D$14,IF(AND(AA161=Matrica!$A$14,AB161=Matrica!$E$3),Matrica!$G$14,IF(AND(AA161=Matrica!$A$14,AB161=Matrica!$H$3),Matrica!$J$14,IF(AND(AA161=Matrica!$A$15,AB161=Matrica!$B$3),Matrica!$D$15,IF(AND(AA161=Matrica!$A$15,AB161=Matrica!$E$3),Matrica!$G$15,IF(AND(AA161=Matrica!$A$15,AB161=Matrica!$H$3),Matrica!$J$15,IF(AND(AA161=Matrica!$A$16,AB161=Matrica!$B$3),Matrica!$D$16,IF(AND(AA161=Matrica!$A$16,AB161=Matrica!$E$3),Matrica!$G$16,IF(AND(AA161=Matrica!$A$16,AB161=Matrica!$H$3),Matrica!$J$16,"")))))))))))))))))))))))))))))))))))))))</f>
        <v>3.83</v>
      </c>
      <c r="AA161" s="171" t="s">
        <v>9</v>
      </c>
      <c r="AB161" s="171">
        <v>2</v>
      </c>
      <c r="AC161" s="172">
        <v>3.58</v>
      </c>
      <c r="AD161" s="173" t="str">
        <f t="shared" si="64"/>
        <v>RAST</v>
      </c>
      <c r="AE161" s="173">
        <f t="shared" si="75"/>
        <v>2.8735632183908075</v>
      </c>
      <c r="AF161" s="173">
        <f t="shared" ref="AF161:AF168" si="76">IFERROR((AC161-V161)/V161,"")</f>
        <v>2.8735632183908073E-2</v>
      </c>
      <c r="AG161" s="174">
        <v>34.6</v>
      </c>
      <c r="AH161" s="136"/>
      <c r="AI161" s="175">
        <f t="shared" si="58"/>
        <v>51168.868399999999</v>
      </c>
      <c r="AJ161" s="175">
        <f t="shared" si="59"/>
        <v>2.8735516362262459</v>
      </c>
      <c r="AK161" s="176" t="s">
        <v>8</v>
      </c>
      <c r="AL161" s="176">
        <v>1</v>
      </c>
      <c r="AM161" s="176">
        <v>3.86</v>
      </c>
      <c r="AN161" s="177">
        <f t="shared" ref="AN161:AN162" si="77">+AM161*14292.98</f>
        <v>55170.902799999996</v>
      </c>
      <c r="AO161" s="177">
        <f t="shared" ref="AO161:AO162" si="78">+(AN161/P161-1)*100</f>
        <v>10.919527741852875</v>
      </c>
      <c r="AP161" s="175">
        <f t="shared" si="60"/>
        <v>1770442.8466400001</v>
      </c>
      <c r="AQ161" s="177">
        <f t="shared" si="61"/>
        <v>1908913.23688</v>
      </c>
      <c r="AR161" s="178">
        <f t="shared" si="62"/>
        <v>-138470.39023999986</v>
      </c>
    </row>
    <row r="162" spans="3:44" ht="80.099999999999994" customHeight="1">
      <c r="C162" s="44" t="s">
        <v>100</v>
      </c>
      <c r="D162" s="143" t="s">
        <v>101</v>
      </c>
      <c r="E162" s="167" t="s">
        <v>10</v>
      </c>
      <c r="F162" s="41" t="s">
        <v>137</v>
      </c>
      <c r="G162" s="36"/>
      <c r="H162" s="36"/>
      <c r="I162" s="36"/>
      <c r="J162" s="36">
        <v>17.32</v>
      </c>
      <c r="K162" s="36">
        <v>17.32</v>
      </c>
      <c r="L162" s="40">
        <f t="shared" si="70"/>
        <v>17.32</v>
      </c>
      <c r="M162" s="40">
        <f t="shared" si="72"/>
        <v>17.32</v>
      </c>
      <c r="N162" s="39">
        <v>2871.8</v>
      </c>
      <c r="O162" s="39">
        <f t="shared" si="65"/>
        <v>49739.576000000001</v>
      </c>
      <c r="P162" s="39">
        <f t="shared" si="66"/>
        <v>49739.576000000001</v>
      </c>
      <c r="Q162" s="39">
        <f t="shared" si="67"/>
        <v>17.654737962979397</v>
      </c>
      <c r="R162" s="39">
        <f t="shared" si="68"/>
        <v>17.654737962979397</v>
      </c>
      <c r="S162" s="39">
        <v>3.48</v>
      </c>
      <c r="T162" s="36" t="s">
        <v>9</v>
      </c>
      <c r="U162" s="36" t="s">
        <v>292</v>
      </c>
      <c r="V162" s="39">
        <v>3.48</v>
      </c>
      <c r="W162" s="36" t="s">
        <v>9</v>
      </c>
      <c r="X162" s="36" t="s">
        <v>292</v>
      </c>
      <c r="Y162" s="36">
        <f>IF(AND(AA162=Matrica!$A$4,AB162=Matrica!$B$3),Matrica!$B$4,IF(AND(AA162=Matrica!$A$4,AB162=Matrica!$E$3),Matrica!$E$4,IF(AND(AA162=Matrica!$A$4,AB162=Matrica!$H$3),Matrica!$H$4,IF(AND(AA162=Matrica!$A$5,AB162=Matrica!$B$3),Matrica!$B$5,IF(AND(AA162=Matrica!$A$5,AB162=Matrica!$E$3),Matrica!$E$5,IF(AND(AA162=Matrica!$A$5,AB162=Matrica!$H$3),Matrica!$H$5,IF(AND(AA162=Matrica!$A$6,AB162=Matrica!$B$3),Matrica!$B$6,IF(AND(AA162=Matrica!$A$6,AB162=Matrica!$E$3),Matrica!$E$6,IF(AND(AA162=Matrica!$A$6,AB162=Matrica!$H$3),Matrica!$H$6,IF(AND(AA162=Matrica!$A$7,AB162=Matrica!$B$3),Matrica!$B$7,IF(AND(AA162=Matrica!$A$7,AB162=Matrica!$E$3),Matrica!$E$7,IF(AND(AA162=Matrica!$A$7,AB162=Matrica!$H$3),Matrica!$H$7,IF(AND(AA162=Matrica!$A$8,AB162=Matrica!$B$3),Matrica!$B$8,IF(AND(AA162=Matrica!$A$8,AB162=Matrica!$E$3),Matrica!$E$8,IF(AND(AA162=Matrica!$A$8,AB162=Matrica!$H$3),Matrica!$H$8,IF(AND(AA162=Matrica!$A$9,AB162=Matrica!$B$3),Matrica!$B$9,IF(AND(AA162=Matrica!$A$9,AB162=Matrica!$E$3),Matrica!$E$9,IF(AND(AA162=Matrica!$A$9,AB162=Matrica!$H$3),Matrica!$H$9,IF(AND(AA162=Matrica!$A$10,AB162=Matrica!$B$3),Matrica!$B$10,IF(AND(AA162=Matrica!$A$10,AB162=Matrica!$E$3),Matrica!$E$10,IF(AND(AA162=Matrica!$A$10,AB162=Matrica!$H$3),Matrica!$H$10,IF(AND(AA162=Matrica!$A$11,AB162=Matrica!$B$3),Matrica!$B$11,IF(AND(AA162=Matrica!$A$11,AB162=Matrica!$E$3),Matrica!$E$11,IF(AND(AA162=Matrica!$A$11,AB162=Matrica!$H$3),Matrica!$H$11,IF(AND(AA162=Matrica!$A$12,AB162=Matrica!$B$3),Matrica!$B$12,IF(AND(AA162=Matrica!$A$12,AB162=Matrica!$E$3),Matrica!$E$12,IF(AND(AA162=Matrica!$A$12,AB162=Matrica!$H$3),Matrica!$H$12,IF(AND(AA162=Matrica!$A$13,AB162=Matrica!$B$3),Matrica!$B$13,IF(AND(AA162=Matrica!$A$13,AB162=Matrica!$E$3),Matrica!$E$13,IF(AND(AA162=Matrica!$A$13,AB162=Matrica!$H$3),Matrica!$H$13,IF(AND(AA162=Matrica!$A$14,AB162=Matrica!$B$3),Matrica!$B$14,IF(AND(AA162=Matrica!$A$14,AB162=Matrica!$E$3),Matrica!$E$14,IF(AND(AA162=Matrica!$A$14,AB162=Matrica!$H$3),Matrica!$H$14,IF(AND(AA162=Matrica!$A$15,AB162=Matrica!$B$3),Matrica!$B$15,IF(AND(AA162=Matrica!$A$15,AB162=Matrica!$E$3),Matrica!$E$15,IF(AND(AA162=Matrica!$A$15,AB162=Matrica!$H$3),Matrica!$H$15,IF(AND(AA162=Matrica!$A$16,AB162=Matrica!$B$3),Matrica!$B$16,IF(AND(AA162=Matrica!$A$16,AB162=Matrica!$E$3),Matrica!$E$16,IF(AND(AA162=Matrica!$A$16,AB162=Matrica!$H$3),Matrica!$H$16,"")))))))))))))))))))))))))))))))))))))))</f>
        <v>3.58</v>
      </c>
      <c r="Z162" s="36">
        <f>IF(AND(AA162=Matrica!$A$4,AB162=Matrica!$B$3),Matrica!$D$4,IF(AND(AA162=Matrica!$A$4,AB162=Matrica!$E$3),Matrica!$G$4,IF(AND(AA162=Matrica!$A$4,AB162=Matrica!$H$3),Matrica!$J$4,IF(AND(AA162=Matrica!$A$5,AB162=Matrica!$B$3),Matrica!$D$5,IF(AND(AA162=Matrica!$A$5,AB162=Matrica!$E$3),Matrica!$G$5,IF(AND(AA162=Matrica!$A$5,AB162=Matrica!$H$3),Matrica!$J$5,IF(AND(AA162=Matrica!$A$6,AB162=Matrica!$B$3),Matrica!$D$6,IF(AND(AA162=Matrica!$A$6,AB162=Matrica!$E$3),Matrica!$G$6,IF(AND(AA162=Matrica!$A$6,AB162=Matrica!$H$3),Matrica!$J$6,IF(AND(AA162=Matrica!$A$7,AB162=Matrica!$B$3),Matrica!$D$7,IF(AND(AA162=Matrica!$A$7,AB162=Matrica!$E$3),Matrica!$G$7,IF(AND(AA162=Matrica!$A$7,AB162=Matrica!$H$3),Matrica!$J$7,IF(AND(AA162=Matrica!$A$8,AB162=Matrica!$B$3),Matrica!$D$8,IF(AND(AA162=Matrica!$A$8,AB162=Matrica!$E$3),Matrica!$G$8,IF(AND(AA162=Matrica!$A$8,AB162=Matrica!$H$3),Matrica!$J$8,IF(AND(AA162=Matrica!$A$9,AB162=Matrica!$B$3),Matrica!$D$9,IF(AND(AA162=Matrica!$A$9,AB162=Matrica!$E$3),Matrica!$G$9,IF(AND(AA162=Matrica!$A$9,AB162=Matrica!$H$3),Matrica!$J$9,IF(AND(AA162=Matrica!$A$10,AB162=Matrica!$B$3),Matrica!$D$10,IF(AND(AA162=Matrica!$A$10,AB162=Matrica!$E$3),Matrica!$G$10,IF(AND(AA162=Matrica!$A$10,AB162=Matrica!$H$3),Matrica!$J$10,IF(AND(AA162=Matrica!$A$11,AB162=Matrica!$B$3),Matrica!$D$11,IF(AND(AA162=Matrica!$A$11,AB162=Matrica!$E$3),Matrica!$G$11,IF(AND(AA162=Matrica!$A$11,AB162=Matrica!$H$3),Matrica!$J$11,IF(AND(AA162=Matrica!$A$12,AB162=Matrica!$B$3),Matrica!$D$12,IF(AND(AA162=Matrica!$A$12,AB162=Matrica!$E$3),Matrica!$G$12,IF(AND(AA162=Matrica!$A$12,AB162=Matrica!$H$3),Matrica!$J$12,IF(AND(AA162=Matrica!$A$13,AB162=Matrica!$B$3),Matrica!$D$13,IF(AND(AA162=Matrica!$A$13,AB162=Matrica!$E$3),Matrica!$G$13,IF(AND(AA162=Matrica!$A$13,AB162=Matrica!$H$3),Matrica!$J$13,IF(AND(AA162=Matrica!$A$14,AB162=Matrica!$B$3),Matrica!$D$14,IF(AND(AA162=Matrica!$A$14,AB162=Matrica!$E$3),Matrica!$G$14,IF(AND(AA162=Matrica!$A$14,AB162=Matrica!$H$3),Matrica!$J$14,IF(AND(AA162=Matrica!$A$15,AB162=Matrica!$B$3),Matrica!$D$15,IF(AND(AA162=Matrica!$A$15,AB162=Matrica!$E$3),Matrica!$G$15,IF(AND(AA162=Matrica!$A$15,AB162=Matrica!$H$3),Matrica!$J$15,IF(AND(AA162=Matrica!$A$16,AB162=Matrica!$B$3),Matrica!$D$16,IF(AND(AA162=Matrica!$A$16,AB162=Matrica!$E$3),Matrica!$G$16,IF(AND(AA162=Matrica!$A$16,AB162=Matrica!$H$3),Matrica!$J$16,"")))))))))))))))))))))))))))))))))))))))</f>
        <v>3.83</v>
      </c>
      <c r="AA162" s="171" t="s">
        <v>9</v>
      </c>
      <c r="AB162" s="171">
        <v>2</v>
      </c>
      <c r="AC162" s="172">
        <v>3.58</v>
      </c>
      <c r="AD162" s="173" t="str">
        <f t="shared" si="64"/>
        <v>RAST</v>
      </c>
      <c r="AE162" s="173">
        <f t="shared" si="75"/>
        <v>2.8735632183908075</v>
      </c>
      <c r="AF162" s="173">
        <f t="shared" si="76"/>
        <v>2.8735632183908073E-2</v>
      </c>
      <c r="AG162" s="174">
        <v>41.25</v>
      </c>
      <c r="AH162" s="136"/>
      <c r="AI162" s="175">
        <f t="shared" si="58"/>
        <v>51168.868399999999</v>
      </c>
      <c r="AJ162" s="175">
        <f t="shared" si="59"/>
        <v>2.8735516362262459</v>
      </c>
      <c r="AK162" s="176" t="s">
        <v>8</v>
      </c>
      <c r="AL162" s="176">
        <v>1</v>
      </c>
      <c r="AM162" s="176">
        <v>3.86</v>
      </c>
      <c r="AN162" s="177">
        <f t="shared" si="77"/>
        <v>55170.902799999996</v>
      </c>
      <c r="AO162" s="177">
        <f t="shared" si="78"/>
        <v>10.919527741852875</v>
      </c>
      <c r="AP162" s="175">
        <f t="shared" si="60"/>
        <v>2110715.8215000001</v>
      </c>
      <c r="AQ162" s="177">
        <f t="shared" si="61"/>
        <v>2275799.7404999998</v>
      </c>
      <c r="AR162" s="178">
        <f t="shared" si="62"/>
        <v>-165083.91899999976</v>
      </c>
    </row>
    <row r="163" spans="3:44" ht="80.099999999999994" customHeight="1">
      <c r="C163" s="44" t="s">
        <v>102</v>
      </c>
      <c r="D163" s="142" t="s">
        <v>103</v>
      </c>
      <c r="E163" s="167" t="s">
        <v>10</v>
      </c>
      <c r="F163" s="41" t="s">
        <v>137</v>
      </c>
      <c r="G163" s="36"/>
      <c r="H163" s="36"/>
      <c r="I163" s="36">
        <v>0.1</v>
      </c>
      <c r="J163" s="36">
        <v>17.32</v>
      </c>
      <c r="K163" s="36">
        <v>17.32</v>
      </c>
      <c r="L163" s="40">
        <f t="shared" si="70"/>
        <v>17.32</v>
      </c>
      <c r="M163" s="40">
        <f t="shared" si="72"/>
        <v>19.052</v>
      </c>
      <c r="N163" s="39">
        <v>2871.8</v>
      </c>
      <c r="O163" s="39">
        <f t="shared" si="65"/>
        <v>49739.576000000001</v>
      </c>
      <c r="P163" s="39">
        <f t="shared" si="66"/>
        <v>54713.533600000002</v>
      </c>
      <c r="Q163" s="39">
        <f t="shared" si="67"/>
        <v>17.654737962979397</v>
      </c>
      <c r="R163" s="39">
        <f t="shared" si="68"/>
        <v>19.420211759277336</v>
      </c>
      <c r="S163" s="39">
        <v>3.48</v>
      </c>
      <c r="T163" s="36" t="s">
        <v>9</v>
      </c>
      <c r="U163" s="36" t="s">
        <v>292</v>
      </c>
      <c r="V163" s="39">
        <v>3.83</v>
      </c>
      <c r="W163" s="36" t="s">
        <v>9</v>
      </c>
      <c r="X163" s="36" t="s">
        <v>291</v>
      </c>
      <c r="Y163" s="36">
        <f>IF(AND(AA163=Matrica!$A$4,AB163=Matrica!$B$3),Matrica!$B$4,IF(AND(AA163=Matrica!$A$4,AB163=Matrica!$E$3),Matrica!$E$4,IF(AND(AA163=Matrica!$A$4,AB163=Matrica!$H$3),Matrica!$H$4,IF(AND(AA163=Matrica!$A$5,AB163=Matrica!$B$3),Matrica!$B$5,IF(AND(AA163=Matrica!$A$5,AB163=Matrica!$E$3),Matrica!$E$5,IF(AND(AA163=Matrica!$A$5,AB163=Matrica!$H$3),Matrica!$H$5,IF(AND(AA163=Matrica!$A$6,AB163=Matrica!$B$3),Matrica!$B$6,IF(AND(AA163=Matrica!$A$6,AB163=Matrica!$E$3),Matrica!$E$6,IF(AND(AA163=Matrica!$A$6,AB163=Matrica!$H$3),Matrica!$H$6,IF(AND(AA163=Matrica!$A$7,AB163=Matrica!$B$3),Matrica!$B$7,IF(AND(AA163=Matrica!$A$7,AB163=Matrica!$E$3),Matrica!$E$7,IF(AND(AA163=Matrica!$A$7,AB163=Matrica!$H$3),Matrica!$H$7,IF(AND(AA163=Matrica!$A$8,AB163=Matrica!$B$3),Matrica!$B$8,IF(AND(AA163=Matrica!$A$8,AB163=Matrica!$E$3),Matrica!$E$8,IF(AND(AA163=Matrica!$A$8,AB163=Matrica!$H$3),Matrica!$H$8,IF(AND(AA163=Matrica!$A$9,AB163=Matrica!$B$3),Matrica!$B$9,IF(AND(AA163=Matrica!$A$9,AB163=Matrica!$E$3),Matrica!$E$9,IF(AND(AA163=Matrica!$A$9,AB163=Matrica!$H$3),Matrica!$H$9,IF(AND(AA163=Matrica!$A$10,AB163=Matrica!$B$3),Matrica!$B$10,IF(AND(AA163=Matrica!$A$10,AB163=Matrica!$E$3),Matrica!$E$10,IF(AND(AA163=Matrica!$A$10,AB163=Matrica!$H$3),Matrica!$H$10,IF(AND(AA163=Matrica!$A$11,AB163=Matrica!$B$3),Matrica!$B$11,IF(AND(AA163=Matrica!$A$11,AB163=Matrica!$E$3),Matrica!$E$11,IF(AND(AA163=Matrica!$A$11,AB163=Matrica!$H$3),Matrica!$H$11,IF(AND(AA163=Matrica!$A$12,AB163=Matrica!$B$3),Matrica!$B$12,IF(AND(AA163=Matrica!$A$12,AB163=Matrica!$E$3),Matrica!$E$12,IF(AND(AA163=Matrica!$A$12,AB163=Matrica!$H$3),Matrica!$H$12,IF(AND(AA163=Matrica!$A$13,AB163=Matrica!$B$3),Matrica!$B$13,IF(AND(AA163=Matrica!$A$13,AB163=Matrica!$E$3),Matrica!$E$13,IF(AND(AA163=Matrica!$A$13,AB163=Matrica!$H$3),Matrica!$H$13,IF(AND(AA163=Matrica!$A$14,AB163=Matrica!$B$3),Matrica!$B$14,IF(AND(AA163=Matrica!$A$14,AB163=Matrica!$E$3),Matrica!$E$14,IF(AND(AA163=Matrica!$A$14,AB163=Matrica!$H$3),Matrica!$H$14,IF(AND(AA163=Matrica!$A$15,AB163=Matrica!$B$3),Matrica!$B$15,IF(AND(AA163=Matrica!$A$15,AB163=Matrica!$E$3),Matrica!$E$15,IF(AND(AA163=Matrica!$A$15,AB163=Matrica!$H$3),Matrica!$H$15,IF(AND(AA163=Matrica!$A$16,AB163=Matrica!$B$3),Matrica!$B$16,IF(AND(AA163=Matrica!$A$16,AB163=Matrica!$E$3),Matrica!$E$16,IF(AND(AA163=Matrica!$A$16,AB163=Matrica!$H$3),Matrica!$H$16,"")))))))))))))))))))))))))))))))))))))))</f>
        <v>3.58</v>
      </c>
      <c r="Z163" s="36">
        <f>IF(AND(AA163=Matrica!$A$4,AB163=Matrica!$B$3),Matrica!$D$4,IF(AND(AA163=Matrica!$A$4,AB163=Matrica!$E$3),Matrica!$G$4,IF(AND(AA163=Matrica!$A$4,AB163=Matrica!$H$3),Matrica!$J$4,IF(AND(AA163=Matrica!$A$5,AB163=Matrica!$B$3),Matrica!$D$5,IF(AND(AA163=Matrica!$A$5,AB163=Matrica!$E$3),Matrica!$G$5,IF(AND(AA163=Matrica!$A$5,AB163=Matrica!$H$3),Matrica!$J$5,IF(AND(AA163=Matrica!$A$6,AB163=Matrica!$B$3),Matrica!$D$6,IF(AND(AA163=Matrica!$A$6,AB163=Matrica!$E$3),Matrica!$G$6,IF(AND(AA163=Matrica!$A$6,AB163=Matrica!$H$3),Matrica!$J$6,IF(AND(AA163=Matrica!$A$7,AB163=Matrica!$B$3),Matrica!$D$7,IF(AND(AA163=Matrica!$A$7,AB163=Matrica!$E$3),Matrica!$G$7,IF(AND(AA163=Matrica!$A$7,AB163=Matrica!$H$3),Matrica!$J$7,IF(AND(AA163=Matrica!$A$8,AB163=Matrica!$B$3),Matrica!$D$8,IF(AND(AA163=Matrica!$A$8,AB163=Matrica!$E$3),Matrica!$G$8,IF(AND(AA163=Matrica!$A$8,AB163=Matrica!$H$3),Matrica!$J$8,IF(AND(AA163=Matrica!$A$9,AB163=Matrica!$B$3),Matrica!$D$9,IF(AND(AA163=Matrica!$A$9,AB163=Matrica!$E$3),Matrica!$G$9,IF(AND(AA163=Matrica!$A$9,AB163=Matrica!$H$3),Matrica!$J$9,IF(AND(AA163=Matrica!$A$10,AB163=Matrica!$B$3),Matrica!$D$10,IF(AND(AA163=Matrica!$A$10,AB163=Matrica!$E$3),Matrica!$G$10,IF(AND(AA163=Matrica!$A$10,AB163=Matrica!$H$3),Matrica!$J$10,IF(AND(AA163=Matrica!$A$11,AB163=Matrica!$B$3),Matrica!$D$11,IF(AND(AA163=Matrica!$A$11,AB163=Matrica!$E$3),Matrica!$G$11,IF(AND(AA163=Matrica!$A$11,AB163=Matrica!$H$3),Matrica!$J$11,IF(AND(AA163=Matrica!$A$12,AB163=Matrica!$B$3),Matrica!$D$12,IF(AND(AA163=Matrica!$A$12,AB163=Matrica!$E$3),Matrica!$G$12,IF(AND(AA163=Matrica!$A$12,AB163=Matrica!$H$3),Matrica!$J$12,IF(AND(AA163=Matrica!$A$13,AB163=Matrica!$B$3),Matrica!$D$13,IF(AND(AA163=Matrica!$A$13,AB163=Matrica!$E$3),Matrica!$G$13,IF(AND(AA163=Matrica!$A$13,AB163=Matrica!$H$3),Matrica!$J$13,IF(AND(AA163=Matrica!$A$14,AB163=Matrica!$B$3),Matrica!$D$14,IF(AND(AA163=Matrica!$A$14,AB163=Matrica!$E$3),Matrica!$G$14,IF(AND(AA163=Matrica!$A$14,AB163=Matrica!$H$3),Matrica!$J$14,IF(AND(AA163=Matrica!$A$15,AB163=Matrica!$B$3),Matrica!$D$15,IF(AND(AA163=Matrica!$A$15,AB163=Matrica!$E$3),Matrica!$G$15,IF(AND(AA163=Matrica!$A$15,AB163=Matrica!$H$3),Matrica!$J$15,IF(AND(AA163=Matrica!$A$16,AB163=Matrica!$B$3),Matrica!$D$16,IF(AND(AA163=Matrica!$A$16,AB163=Matrica!$E$3),Matrica!$G$16,IF(AND(AA163=Matrica!$A$16,AB163=Matrica!$H$3),Matrica!$J$16,"")))))))))))))))))))))))))))))))))))))))</f>
        <v>3.83</v>
      </c>
      <c r="AA163" s="171" t="s">
        <v>9</v>
      </c>
      <c r="AB163" s="171">
        <v>2</v>
      </c>
      <c r="AC163" s="172">
        <v>3.72</v>
      </c>
      <c r="AD163" s="173" t="str">
        <f t="shared" si="64"/>
        <v>ISTI</v>
      </c>
      <c r="AE163" s="173">
        <f t="shared" si="75"/>
        <v>6.8965517241379377</v>
      </c>
      <c r="AF163" s="173">
        <f t="shared" si="76"/>
        <v>-2.8720626631853752E-2</v>
      </c>
      <c r="AG163" s="174">
        <v>26.73</v>
      </c>
      <c r="AH163" s="136"/>
      <c r="AI163" s="175">
        <f t="shared" si="58"/>
        <v>53169.885600000001</v>
      </c>
      <c r="AJ163" s="175">
        <f t="shared" si="59"/>
        <v>-2.8213275554185735</v>
      </c>
      <c r="AK163" s="176" t="s">
        <v>8</v>
      </c>
      <c r="AL163" s="176">
        <v>2</v>
      </c>
      <c r="AM163" s="176">
        <v>4.24</v>
      </c>
      <c r="AN163" s="177">
        <f t="shared" ref="AN163:AN175" si="79">+AM163*14292.98</f>
        <v>60602.235200000003</v>
      </c>
      <c r="AO163" s="177">
        <f t="shared" ref="AO163:AO175" si="80">+(AN163/P163-1)*100</f>
        <v>10.762787947587427</v>
      </c>
      <c r="AP163" s="175">
        <f t="shared" si="60"/>
        <v>1421231.0420880001</v>
      </c>
      <c r="AQ163" s="177">
        <f t="shared" si="61"/>
        <v>1619897.7468960001</v>
      </c>
      <c r="AR163" s="178">
        <f t="shared" si="62"/>
        <v>-198666.70480800001</v>
      </c>
    </row>
    <row r="164" spans="3:44" ht="80.099999999999994" customHeight="1">
      <c r="C164" s="45" t="s">
        <v>104</v>
      </c>
      <c r="D164" s="143" t="s">
        <v>92</v>
      </c>
      <c r="E164" s="167" t="s">
        <v>10</v>
      </c>
      <c r="F164" s="41" t="s">
        <v>137</v>
      </c>
      <c r="G164" s="36"/>
      <c r="H164" s="36"/>
      <c r="I164" s="36"/>
      <c r="J164" s="36">
        <v>17.32</v>
      </c>
      <c r="K164" s="36">
        <v>17.32</v>
      </c>
      <c r="L164" s="40">
        <f t="shared" si="70"/>
        <v>17.32</v>
      </c>
      <c r="M164" s="40">
        <f t="shared" si="72"/>
        <v>17.32</v>
      </c>
      <c r="N164" s="39">
        <v>2871.8</v>
      </c>
      <c r="O164" s="39">
        <f t="shared" si="65"/>
        <v>49739.576000000001</v>
      </c>
      <c r="P164" s="39">
        <f t="shared" si="66"/>
        <v>49739.576000000001</v>
      </c>
      <c r="Q164" s="39">
        <f t="shared" si="67"/>
        <v>17.654737962979397</v>
      </c>
      <c r="R164" s="39">
        <f t="shared" si="68"/>
        <v>17.654737962979397</v>
      </c>
      <c r="S164" s="39">
        <v>3.48</v>
      </c>
      <c r="T164" s="36" t="s">
        <v>9</v>
      </c>
      <c r="U164" s="36" t="s">
        <v>292</v>
      </c>
      <c r="V164" s="39">
        <v>3.48</v>
      </c>
      <c r="W164" s="36" t="s">
        <v>9</v>
      </c>
      <c r="X164" s="36" t="s">
        <v>292</v>
      </c>
      <c r="Y164" s="36">
        <f>IF(AND(AA164=Matrica!$A$4,AB164=Matrica!$B$3),Matrica!$B$4,IF(AND(AA164=Matrica!$A$4,AB164=Matrica!$E$3),Matrica!$E$4,IF(AND(AA164=Matrica!$A$4,AB164=Matrica!$H$3),Matrica!$H$4,IF(AND(AA164=Matrica!$A$5,AB164=Matrica!$B$3),Matrica!$B$5,IF(AND(AA164=Matrica!$A$5,AB164=Matrica!$E$3),Matrica!$E$5,IF(AND(AA164=Matrica!$A$5,AB164=Matrica!$H$3),Matrica!$H$5,IF(AND(AA164=Matrica!$A$6,AB164=Matrica!$B$3),Matrica!$B$6,IF(AND(AA164=Matrica!$A$6,AB164=Matrica!$E$3),Matrica!$E$6,IF(AND(AA164=Matrica!$A$6,AB164=Matrica!$H$3),Matrica!$H$6,IF(AND(AA164=Matrica!$A$7,AB164=Matrica!$B$3),Matrica!$B$7,IF(AND(AA164=Matrica!$A$7,AB164=Matrica!$E$3),Matrica!$E$7,IF(AND(AA164=Matrica!$A$7,AB164=Matrica!$H$3),Matrica!$H$7,IF(AND(AA164=Matrica!$A$8,AB164=Matrica!$B$3),Matrica!$B$8,IF(AND(AA164=Matrica!$A$8,AB164=Matrica!$E$3),Matrica!$E$8,IF(AND(AA164=Matrica!$A$8,AB164=Matrica!$H$3),Matrica!$H$8,IF(AND(AA164=Matrica!$A$9,AB164=Matrica!$B$3),Matrica!$B$9,IF(AND(AA164=Matrica!$A$9,AB164=Matrica!$E$3),Matrica!$E$9,IF(AND(AA164=Matrica!$A$9,AB164=Matrica!$H$3),Matrica!$H$9,IF(AND(AA164=Matrica!$A$10,AB164=Matrica!$B$3),Matrica!$B$10,IF(AND(AA164=Matrica!$A$10,AB164=Matrica!$E$3),Matrica!$E$10,IF(AND(AA164=Matrica!$A$10,AB164=Matrica!$H$3),Matrica!$H$10,IF(AND(AA164=Matrica!$A$11,AB164=Matrica!$B$3),Matrica!$B$11,IF(AND(AA164=Matrica!$A$11,AB164=Matrica!$E$3),Matrica!$E$11,IF(AND(AA164=Matrica!$A$11,AB164=Matrica!$H$3),Matrica!$H$11,IF(AND(AA164=Matrica!$A$12,AB164=Matrica!$B$3),Matrica!$B$12,IF(AND(AA164=Matrica!$A$12,AB164=Matrica!$E$3),Matrica!$E$12,IF(AND(AA164=Matrica!$A$12,AB164=Matrica!$H$3),Matrica!$H$12,IF(AND(AA164=Matrica!$A$13,AB164=Matrica!$B$3),Matrica!$B$13,IF(AND(AA164=Matrica!$A$13,AB164=Matrica!$E$3),Matrica!$E$13,IF(AND(AA164=Matrica!$A$13,AB164=Matrica!$H$3),Matrica!$H$13,IF(AND(AA164=Matrica!$A$14,AB164=Matrica!$B$3),Matrica!$B$14,IF(AND(AA164=Matrica!$A$14,AB164=Matrica!$E$3),Matrica!$E$14,IF(AND(AA164=Matrica!$A$14,AB164=Matrica!$H$3),Matrica!$H$14,IF(AND(AA164=Matrica!$A$15,AB164=Matrica!$B$3),Matrica!$B$15,IF(AND(AA164=Matrica!$A$15,AB164=Matrica!$E$3),Matrica!$E$15,IF(AND(AA164=Matrica!$A$15,AB164=Matrica!$H$3),Matrica!$H$15,IF(AND(AA164=Matrica!$A$16,AB164=Matrica!$B$3),Matrica!$B$16,IF(AND(AA164=Matrica!$A$16,AB164=Matrica!$E$3),Matrica!$E$16,IF(AND(AA164=Matrica!$A$16,AB164=Matrica!$H$3),Matrica!$H$16,"")))))))))))))))))))))))))))))))))))))))</f>
        <v>3.58</v>
      </c>
      <c r="Z164" s="36">
        <f>IF(AND(AA164=Matrica!$A$4,AB164=Matrica!$B$3),Matrica!$D$4,IF(AND(AA164=Matrica!$A$4,AB164=Matrica!$E$3),Matrica!$G$4,IF(AND(AA164=Matrica!$A$4,AB164=Matrica!$H$3),Matrica!$J$4,IF(AND(AA164=Matrica!$A$5,AB164=Matrica!$B$3),Matrica!$D$5,IF(AND(AA164=Matrica!$A$5,AB164=Matrica!$E$3),Matrica!$G$5,IF(AND(AA164=Matrica!$A$5,AB164=Matrica!$H$3),Matrica!$J$5,IF(AND(AA164=Matrica!$A$6,AB164=Matrica!$B$3),Matrica!$D$6,IF(AND(AA164=Matrica!$A$6,AB164=Matrica!$E$3),Matrica!$G$6,IF(AND(AA164=Matrica!$A$6,AB164=Matrica!$H$3),Matrica!$J$6,IF(AND(AA164=Matrica!$A$7,AB164=Matrica!$B$3),Matrica!$D$7,IF(AND(AA164=Matrica!$A$7,AB164=Matrica!$E$3),Matrica!$G$7,IF(AND(AA164=Matrica!$A$7,AB164=Matrica!$H$3),Matrica!$J$7,IF(AND(AA164=Matrica!$A$8,AB164=Matrica!$B$3),Matrica!$D$8,IF(AND(AA164=Matrica!$A$8,AB164=Matrica!$E$3),Matrica!$G$8,IF(AND(AA164=Matrica!$A$8,AB164=Matrica!$H$3),Matrica!$J$8,IF(AND(AA164=Matrica!$A$9,AB164=Matrica!$B$3),Matrica!$D$9,IF(AND(AA164=Matrica!$A$9,AB164=Matrica!$E$3),Matrica!$G$9,IF(AND(AA164=Matrica!$A$9,AB164=Matrica!$H$3),Matrica!$J$9,IF(AND(AA164=Matrica!$A$10,AB164=Matrica!$B$3),Matrica!$D$10,IF(AND(AA164=Matrica!$A$10,AB164=Matrica!$E$3),Matrica!$G$10,IF(AND(AA164=Matrica!$A$10,AB164=Matrica!$H$3),Matrica!$J$10,IF(AND(AA164=Matrica!$A$11,AB164=Matrica!$B$3),Matrica!$D$11,IF(AND(AA164=Matrica!$A$11,AB164=Matrica!$E$3),Matrica!$G$11,IF(AND(AA164=Matrica!$A$11,AB164=Matrica!$H$3),Matrica!$J$11,IF(AND(AA164=Matrica!$A$12,AB164=Matrica!$B$3),Matrica!$D$12,IF(AND(AA164=Matrica!$A$12,AB164=Matrica!$E$3),Matrica!$G$12,IF(AND(AA164=Matrica!$A$12,AB164=Matrica!$H$3),Matrica!$J$12,IF(AND(AA164=Matrica!$A$13,AB164=Matrica!$B$3),Matrica!$D$13,IF(AND(AA164=Matrica!$A$13,AB164=Matrica!$E$3),Matrica!$G$13,IF(AND(AA164=Matrica!$A$13,AB164=Matrica!$H$3),Matrica!$J$13,IF(AND(AA164=Matrica!$A$14,AB164=Matrica!$B$3),Matrica!$D$14,IF(AND(AA164=Matrica!$A$14,AB164=Matrica!$E$3),Matrica!$G$14,IF(AND(AA164=Matrica!$A$14,AB164=Matrica!$H$3),Matrica!$J$14,IF(AND(AA164=Matrica!$A$15,AB164=Matrica!$B$3),Matrica!$D$15,IF(AND(AA164=Matrica!$A$15,AB164=Matrica!$E$3),Matrica!$G$15,IF(AND(AA164=Matrica!$A$15,AB164=Matrica!$H$3),Matrica!$J$15,IF(AND(AA164=Matrica!$A$16,AB164=Matrica!$B$3),Matrica!$D$16,IF(AND(AA164=Matrica!$A$16,AB164=Matrica!$E$3),Matrica!$G$16,IF(AND(AA164=Matrica!$A$16,AB164=Matrica!$H$3),Matrica!$J$16,"")))))))))))))))))))))))))))))))))))))))</f>
        <v>3.83</v>
      </c>
      <c r="AA164" s="171" t="s">
        <v>9</v>
      </c>
      <c r="AB164" s="171">
        <v>2</v>
      </c>
      <c r="AC164" s="172">
        <v>3.58</v>
      </c>
      <c r="AD164" s="173" t="str">
        <f t="shared" si="64"/>
        <v>RAST</v>
      </c>
      <c r="AE164" s="173">
        <f t="shared" si="75"/>
        <v>2.8735632183908075</v>
      </c>
      <c r="AF164" s="173">
        <f t="shared" si="76"/>
        <v>2.8735632183908073E-2</v>
      </c>
      <c r="AG164" s="174">
        <v>55</v>
      </c>
      <c r="AH164" s="136"/>
      <c r="AI164" s="175">
        <f t="shared" si="58"/>
        <v>51168.868399999999</v>
      </c>
      <c r="AJ164" s="175">
        <f t="shared" si="59"/>
        <v>2.8735516362262459</v>
      </c>
      <c r="AK164" s="176" t="s">
        <v>8</v>
      </c>
      <c r="AL164" s="176">
        <v>1</v>
      </c>
      <c r="AM164" s="176">
        <v>3.86</v>
      </c>
      <c r="AN164" s="177">
        <f t="shared" si="79"/>
        <v>55170.902799999996</v>
      </c>
      <c r="AO164" s="177">
        <f t="shared" si="80"/>
        <v>10.919527741852875</v>
      </c>
      <c r="AP164" s="175">
        <f t="shared" si="60"/>
        <v>2814287.7620000001</v>
      </c>
      <c r="AQ164" s="177">
        <f t="shared" si="61"/>
        <v>3034399.6539999996</v>
      </c>
      <c r="AR164" s="178">
        <f t="shared" si="62"/>
        <v>-220111.89199999953</v>
      </c>
    </row>
    <row r="165" spans="3:44" ht="80.099999999999994" customHeight="1">
      <c r="C165" s="45" t="s">
        <v>105</v>
      </c>
      <c r="D165" s="142" t="s">
        <v>106</v>
      </c>
      <c r="E165" s="167" t="s">
        <v>10</v>
      </c>
      <c r="F165" s="41" t="s">
        <v>137</v>
      </c>
      <c r="G165" s="36"/>
      <c r="H165" s="36"/>
      <c r="I165" s="36">
        <v>0.1</v>
      </c>
      <c r="J165" s="36">
        <v>17.32</v>
      </c>
      <c r="K165" s="36">
        <v>17.32</v>
      </c>
      <c r="L165" s="40">
        <f t="shared" si="70"/>
        <v>17.32</v>
      </c>
      <c r="M165" s="40">
        <f t="shared" si="72"/>
        <v>19.052</v>
      </c>
      <c r="N165" s="39">
        <v>2871.8</v>
      </c>
      <c r="O165" s="39">
        <f t="shared" si="65"/>
        <v>49739.576000000001</v>
      </c>
      <c r="P165" s="39">
        <f t="shared" si="66"/>
        <v>54713.533600000002</v>
      </c>
      <c r="Q165" s="39">
        <f t="shared" si="67"/>
        <v>17.654737962979397</v>
      </c>
      <c r="R165" s="39">
        <f t="shared" si="68"/>
        <v>19.420211759277336</v>
      </c>
      <c r="S165" s="39">
        <v>3.48</v>
      </c>
      <c r="T165" s="36" t="s">
        <v>9</v>
      </c>
      <c r="U165" s="36" t="s">
        <v>292</v>
      </c>
      <c r="V165" s="39">
        <v>3.83</v>
      </c>
      <c r="W165" s="36" t="s">
        <v>9</v>
      </c>
      <c r="X165" s="36" t="s">
        <v>291</v>
      </c>
      <c r="Y165" s="36">
        <f>IF(AND(AA165=Matrica!$A$4,AB165=Matrica!$B$3),Matrica!$B$4,IF(AND(AA165=Matrica!$A$4,AB165=Matrica!$E$3),Matrica!$E$4,IF(AND(AA165=Matrica!$A$4,AB165=Matrica!$H$3),Matrica!$H$4,IF(AND(AA165=Matrica!$A$5,AB165=Matrica!$B$3),Matrica!$B$5,IF(AND(AA165=Matrica!$A$5,AB165=Matrica!$E$3),Matrica!$E$5,IF(AND(AA165=Matrica!$A$5,AB165=Matrica!$H$3),Matrica!$H$5,IF(AND(AA165=Matrica!$A$6,AB165=Matrica!$B$3),Matrica!$B$6,IF(AND(AA165=Matrica!$A$6,AB165=Matrica!$E$3),Matrica!$E$6,IF(AND(AA165=Matrica!$A$6,AB165=Matrica!$H$3),Matrica!$H$6,IF(AND(AA165=Matrica!$A$7,AB165=Matrica!$B$3),Matrica!$B$7,IF(AND(AA165=Matrica!$A$7,AB165=Matrica!$E$3),Matrica!$E$7,IF(AND(AA165=Matrica!$A$7,AB165=Matrica!$H$3),Matrica!$H$7,IF(AND(AA165=Matrica!$A$8,AB165=Matrica!$B$3),Matrica!$B$8,IF(AND(AA165=Matrica!$A$8,AB165=Matrica!$E$3),Matrica!$E$8,IF(AND(AA165=Matrica!$A$8,AB165=Matrica!$H$3),Matrica!$H$8,IF(AND(AA165=Matrica!$A$9,AB165=Matrica!$B$3),Matrica!$B$9,IF(AND(AA165=Matrica!$A$9,AB165=Matrica!$E$3),Matrica!$E$9,IF(AND(AA165=Matrica!$A$9,AB165=Matrica!$H$3),Matrica!$H$9,IF(AND(AA165=Matrica!$A$10,AB165=Matrica!$B$3),Matrica!$B$10,IF(AND(AA165=Matrica!$A$10,AB165=Matrica!$E$3),Matrica!$E$10,IF(AND(AA165=Matrica!$A$10,AB165=Matrica!$H$3),Matrica!$H$10,IF(AND(AA165=Matrica!$A$11,AB165=Matrica!$B$3),Matrica!$B$11,IF(AND(AA165=Matrica!$A$11,AB165=Matrica!$E$3),Matrica!$E$11,IF(AND(AA165=Matrica!$A$11,AB165=Matrica!$H$3),Matrica!$H$11,IF(AND(AA165=Matrica!$A$12,AB165=Matrica!$B$3),Matrica!$B$12,IF(AND(AA165=Matrica!$A$12,AB165=Matrica!$E$3),Matrica!$E$12,IF(AND(AA165=Matrica!$A$12,AB165=Matrica!$H$3),Matrica!$H$12,IF(AND(AA165=Matrica!$A$13,AB165=Matrica!$B$3),Matrica!$B$13,IF(AND(AA165=Matrica!$A$13,AB165=Matrica!$E$3),Matrica!$E$13,IF(AND(AA165=Matrica!$A$13,AB165=Matrica!$H$3),Matrica!$H$13,IF(AND(AA165=Matrica!$A$14,AB165=Matrica!$B$3),Matrica!$B$14,IF(AND(AA165=Matrica!$A$14,AB165=Matrica!$E$3),Matrica!$E$14,IF(AND(AA165=Matrica!$A$14,AB165=Matrica!$H$3),Matrica!$H$14,IF(AND(AA165=Matrica!$A$15,AB165=Matrica!$B$3),Matrica!$B$15,IF(AND(AA165=Matrica!$A$15,AB165=Matrica!$E$3),Matrica!$E$15,IF(AND(AA165=Matrica!$A$15,AB165=Matrica!$H$3),Matrica!$H$15,IF(AND(AA165=Matrica!$A$16,AB165=Matrica!$B$3),Matrica!$B$16,IF(AND(AA165=Matrica!$A$16,AB165=Matrica!$E$3),Matrica!$E$16,IF(AND(AA165=Matrica!$A$16,AB165=Matrica!$H$3),Matrica!$H$16,"")))))))))))))))))))))))))))))))))))))))</f>
        <v>3.58</v>
      </c>
      <c r="Z165" s="36">
        <f>IF(AND(AA165=Matrica!$A$4,AB165=Matrica!$B$3),Matrica!$D$4,IF(AND(AA165=Matrica!$A$4,AB165=Matrica!$E$3),Matrica!$G$4,IF(AND(AA165=Matrica!$A$4,AB165=Matrica!$H$3),Matrica!$J$4,IF(AND(AA165=Matrica!$A$5,AB165=Matrica!$B$3),Matrica!$D$5,IF(AND(AA165=Matrica!$A$5,AB165=Matrica!$E$3),Matrica!$G$5,IF(AND(AA165=Matrica!$A$5,AB165=Matrica!$H$3),Matrica!$J$5,IF(AND(AA165=Matrica!$A$6,AB165=Matrica!$B$3),Matrica!$D$6,IF(AND(AA165=Matrica!$A$6,AB165=Matrica!$E$3),Matrica!$G$6,IF(AND(AA165=Matrica!$A$6,AB165=Matrica!$H$3),Matrica!$J$6,IF(AND(AA165=Matrica!$A$7,AB165=Matrica!$B$3),Matrica!$D$7,IF(AND(AA165=Matrica!$A$7,AB165=Matrica!$E$3),Matrica!$G$7,IF(AND(AA165=Matrica!$A$7,AB165=Matrica!$H$3),Matrica!$J$7,IF(AND(AA165=Matrica!$A$8,AB165=Matrica!$B$3),Matrica!$D$8,IF(AND(AA165=Matrica!$A$8,AB165=Matrica!$E$3),Matrica!$G$8,IF(AND(AA165=Matrica!$A$8,AB165=Matrica!$H$3),Matrica!$J$8,IF(AND(AA165=Matrica!$A$9,AB165=Matrica!$B$3),Matrica!$D$9,IF(AND(AA165=Matrica!$A$9,AB165=Matrica!$E$3),Matrica!$G$9,IF(AND(AA165=Matrica!$A$9,AB165=Matrica!$H$3),Matrica!$J$9,IF(AND(AA165=Matrica!$A$10,AB165=Matrica!$B$3),Matrica!$D$10,IF(AND(AA165=Matrica!$A$10,AB165=Matrica!$E$3),Matrica!$G$10,IF(AND(AA165=Matrica!$A$10,AB165=Matrica!$H$3),Matrica!$J$10,IF(AND(AA165=Matrica!$A$11,AB165=Matrica!$B$3),Matrica!$D$11,IF(AND(AA165=Matrica!$A$11,AB165=Matrica!$E$3),Matrica!$G$11,IF(AND(AA165=Matrica!$A$11,AB165=Matrica!$H$3),Matrica!$J$11,IF(AND(AA165=Matrica!$A$12,AB165=Matrica!$B$3),Matrica!$D$12,IF(AND(AA165=Matrica!$A$12,AB165=Matrica!$E$3),Matrica!$G$12,IF(AND(AA165=Matrica!$A$12,AB165=Matrica!$H$3),Matrica!$J$12,IF(AND(AA165=Matrica!$A$13,AB165=Matrica!$B$3),Matrica!$D$13,IF(AND(AA165=Matrica!$A$13,AB165=Matrica!$E$3),Matrica!$G$13,IF(AND(AA165=Matrica!$A$13,AB165=Matrica!$H$3),Matrica!$J$13,IF(AND(AA165=Matrica!$A$14,AB165=Matrica!$B$3),Matrica!$D$14,IF(AND(AA165=Matrica!$A$14,AB165=Matrica!$E$3),Matrica!$G$14,IF(AND(AA165=Matrica!$A$14,AB165=Matrica!$H$3),Matrica!$J$14,IF(AND(AA165=Matrica!$A$15,AB165=Matrica!$B$3),Matrica!$D$15,IF(AND(AA165=Matrica!$A$15,AB165=Matrica!$E$3),Matrica!$G$15,IF(AND(AA165=Matrica!$A$15,AB165=Matrica!$H$3),Matrica!$J$15,IF(AND(AA165=Matrica!$A$16,AB165=Matrica!$B$3),Matrica!$D$16,IF(AND(AA165=Matrica!$A$16,AB165=Matrica!$E$3),Matrica!$G$16,IF(AND(AA165=Matrica!$A$16,AB165=Matrica!$H$3),Matrica!$J$16,"")))))))))))))))))))))))))))))))))))))))</f>
        <v>3.83</v>
      </c>
      <c r="AA165" s="171" t="s">
        <v>9</v>
      </c>
      <c r="AB165" s="171">
        <v>2</v>
      </c>
      <c r="AC165" s="172">
        <v>3.72</v>
      </c>
      <c r="AD165" s="173" t="str">
        <f t="shared" si="64"/>
        <v>ISTI</v>
      </c>
      <c r="AE165" s="173">
        <f t="shared" si="75"/>
        <v>6.8965517241379377</v>
      </c>
      <c r="AF165" s="173">
        <f t="shared" si="76"/>
        <v>-2.8720626631853752E-2</v>
      </c>
      <c r="AG165" s="174">
        <v>25.75</v>
      </c>
      <c r="AH165" s="136"/>
      <c r="AI165" s="175">
        <f t="shared" si="58"/>
        <v>53169.885600000001</v>
      </c>
      <c r="AJ165" s="175">
        <f t="shared" si="59"/>
        <v>-2.8213275554185735</v>
      </c>
      <c r="AK165" s="176" t="s">
        <v>8</v>
      </c>
      <c r="AL165" s="176">
        <v>2</v>
      </c>
      <c r="AM165" s="176">
        <v>4.24</v>
      </c>
      <c r="AN165" s="177">
        <f t="shared" si="79"/>
        <v>60602.235200000003</v>
      </c>
      <c r="AO165" s="177">
        <f t="shared" si="80"/>
        <v>10.762787947587427</v>
      </c>
      <c r="AP165" s="175">
        <f t="shared" si="60"/>
        <v>1369124.5542000001</v>
      </c>
      <c r="AQ165" s="177">
        <f t="shared" si="61"/>
        <v>1560507.5564000001</v>
      </c>
      <c r="AR165" s="178">
        <f t="shared" si="62"/>
        <v>-191383.00219999999</v>
      </c>
    </row>
    <row r="166" spans="3:44" ht="80.099999999999994" customHeight="1">
      <c r="C166" s="45" t="s">
        <v>97</v>
      </c>
      <c r="D166" s="143" t="s">
        <v>91</v>
      </c>
      <c r="E166" s="167" t="s">
        <v>10</v>
      </c>
      <c r="F166" s="41" t="s">
        <v>137</v>
      </c>
      <c r="G166" s="36"/>
      <c r="H166" s="36"/>
      <c r="I166" s="36"/>
      <c r="J166" s="36">
        <v>17.32</v>
      </c>
      <c r="K166" s="36">
        <v>17.32</v>
      </c>
      <c r="L166" s="40">
        <f t="shared" si="70"/>
        <v>17.32</v>
      </c>
      <c r="M166" s="40">
        <f t="shared" si="72"/>
        <v>17.32</v>
      </c>
      <c r="N166" s="39">
        <v>2871.8</v>
      </c>
      <c r="O166" s="39">
        <f t="shared" si="65"/>
        <v>49739.576000000001</v>
      </c>
      <c r="P166" s="39">
        <f t="shared" si="66"/>
        <v>49739.576000000001</v>
      </c>
      <c r="Q166" s="39">
        <f t="shared" si="67"/>
        <v>17.654737962979397</v>
      </c>
      <c r="R166" s="39">
        <f t="shared" si="68"/>
        <v>17.654737962979397</v>
      </c>
      <c r="S166" s="39">
        <v>3.48</v>
      </c>
      <c r="T166" s="36" t="s">
        <v>9</v>
      </c>
      <c r="U166" s="36" t="s">
        <v>292</v>
      </c>
      <c r="V166" s="39">
        <v>3.48</v>
      </c>
      <c r="W166" s="36" t="s">
        <v>9</v>
      </c>
      <c r="X166" s="36" t="s">
        <v>292</v>
      </c>
      <c r="Y166" s="36">
        <f>IF(AND(AA166=Matrica!$A$4,AB166=Matrica!$B$3),Matrica!$B$4,IF(AND(AA166=Matrica!$A$4,AB166=Matrica!$E$3),Matrica!$E$4,IF(AND(AA166=Matrica!$A$4,AB166=Matrica!$H$3),Matrica!$H$4,IF(AND(AA166=Matrica!$A$5,AB166=Matrica!$B$3),Matrica!$B$5,IF(AND(AA166=Matrica!$A$5,AB166=Matrica!$E$3),Matrica!$E$5,IF(AND(AA166=Matrica!$A$5,AB166=Matrica!$H$3),Matrica!$H$5,IF(AND(AA166=Matrica!$A$6,AB166=Matrica!$B$3),Matrica!$B$6,IF(AND(AA166=Matrica!$A$6,AB166=Matrica!$E$3),Matrica!$E$6,IF(AND(AA166=Matrica!$A$6,AB166=Matrica!$H$3),Matrica!$H$6,IF(AND(AA166=Matrica!$A$7,AB166=Matrica!$B$3),Matrica!$B$7,IF(AND(AA166=Matrica!$A$7,AB166=Matrica!$E$3),Matrica!$E$7,IF(AND(AA166=Matrica!$A$7,AB166=Matrica!$H$3),Matrica!$H$7,IF(AND(AA166=Matrica!$A$8,AB166=Matrica!$B$3),Matrica!$B$8,IF(AND(AA166=Matrica!$A$8,AB166=Matrica!$E$3),Matrica!$E$8,IF(AND(AA166=Matrica!$A$8,AB166=Matrica!$H$3),Matrica!$H$8,IF(AND(AA166=Matrica!$A$9,AB166=Matrica!$B$3),Matrica!$B$9,IF(AND(AA166=Matrica!$A$9,AB166=Matrica!$E$3),Matrica!$E$9,IF(AND(AA166=Matrica!$A$9,AB166=Matrica!$H$3),Matrica!$H$9,IF(AND(AA166=Matrica!$A$10,AB166=Matrica!$B$3),Matrica!$B$10,IF(AND(AA166=Matrica!$A$10,AB166=Matrica!$E$3),Matrica!$E$10,IF(AND(AA166=Matrica!$A$10,AB166=Matrica!$H$3),Matrica!$H$10,IF(AND(AA166=Matrica!$A$11,AB166=Matrica!$B$3),Matrica!$B$11,IF(AND(AA166=Matrica!$A$11,AB166=Matrica!$E$3),Matrica!$E$11,IF(AND(AA166=Matrica!$A$11,AB166=Matrica!$H$3),Matrica!$H$11,IF(AND(AA166=Matrica!$A$12,AB166=Matrica!$B$3),Matrica!$B$12,IF(AND(AA166=Matrica!$A$12,AB166=Matrica!$E$3),Matrica!$E$12,IF(AND(AA166=Matrica!$A$12,AB166=Matrica!$H$3),Matrica!$H$12,IF(AND(AA166=Matrica!$A$13,AB166=Matrica!$B$3),Matrica!$B$13,IF(AND(AA166=Matrica!$A$13,AB166=Matrica!$E$3),Matrica!$E$13,IF(AND(AA166=Matrica!$A$13,AB166=Matrica!$H$3),Matrica!$H$13,IF(AND(AA166=Matrica!$A$14,AB166=Matrica!$B$3),Matrica!$B$14,IF(AND(AA166=Matrica!$A$14,AB166=Matrica!$E$3),Matrica!$E$14,IF(AND(AA166=Matrica!$A$14,AB166=Matrica!$H$3),Matrica!$H$14,IF(AND(AA166=Matrica!$A$15,AB166=Matrica!$B$3),Matrica!$B$15,IF(AND(AA166=Matrica!$A$15,AB166=Matrica!$E$3),Matrica!$E$15,IF(AND(AA166=Matrica!$A$15,AB166=Matrica!$H$3),Matrica!$H$15,IF(AND(AA166=Matrica!$A$16,AB166=Matrica!$B$3),Matrica!$B$16,IF(AND(AA166=Matrica!$A$16,AB166=Matrica!$E$3),Matrica!$E$16,IF(AND(AA166=Matrica!$A$16,AB166=Matrica!$H$3),Matrica!$H$16,"")))))))))))))))))))))))))))))))))))))))</f>
        <v>3.84</v>
      </c>
      <c r="Z166" s="36">
        <f>IF(AND(AA166=Matrica!$A$4,AB166=Matrica!$B$3),Matrica!$D$4,IF(AND(AA166=Matrica!$A$4,AB166=Matrica!$E$3),Matrica!$G$4,IF(AND(AA166=Matrica!$A$4,AB166=Matrica!$H$3),Matrica!$J$4,IF(AND(AA166=Matrica!$A$5,AB166=Matrica!$B$3),Matrica!$D$5,IF(AND(AA166=Matrica!$A$5,AB166=Matrica!$E$3),Matrica!$G$5,IF(AND(AA166=Matrica!$A$5,AB166=Matrica!$H$3),Matrica!$J$5,IF(AND(AA166=Matrica!$A$6,AB166=Matrica!$B$3),Matrica!$D$6,IF(AND(AA166=Matrica!$A$6,AB166=Matrica!$E$3),Matrica!$G$6,IF(AND(AA166=Matrica!$A$6,AB166=Matrica!$H$3),Matrica!$J$6,IF(AND(AA166=Matrica!$A$7,AB166=Matrica!$B$3),Matrica!$D$7,IF(AND(AA166=Matrica!$A$7,AB166=Matrica!$E$3),Matrica!$G$7,IF(AND(AA166=Matrica!$A$7,AB166=Matrica!$H$3),Matrica!$J$7,IF(AND(AA166=Matrica!$A$8,AB166=Matrica!$B$3),Matrica!$D$8,IF(AND(AA166=Matrica!$A$8,AB166=Matrica!$E$3),Matrica!$G$8,IF(AND(AA166=Matrica!$A$8,AB166=Matrica!$H$3),Matrica!$J$8,IF(AND(AA166=Matrica!$A$9,AB166=Matrica!$B$3),Matrica!$D$9,IF(AND(AA166=Matrica!$A$9,AB166=Matrica!$E$3),Matrica!$G$9,IF(AND(AA166=Matrica!$A$9,AB166=Matrica!$H$3),Matrica!$J$9,IF(AND(AA166=Matrica!$A$10,AB166=Matrica!$B$3),Matrica!$D$10,IF(AND(AA166=Matrica!$A$10,AB166=Matrica!$E$3),Matrica!$G$10,IF(AND(AA166=Matrica!$A$10,AB166=Matrica!$H$3),Matrica!$J$10,IF(AND(AA166=Matrica!$A$11,AB166=Matrica!$B$3),Matrica!$D$11,IF(AND(AA166=Matrica!$A$11,AB166=Matrica!$E$3),Matrica!$G$11,IF(AND(AA166=Matrica!$A$11,AB166=Matrica!$H$3),Matrica!$J$11,IF(AND(AA166=Matrica!$A$12,AB166=Matrica!$B$3),Matrica!$D$12,IF(AND(AA166=Matrica!$A$12,AB166=Matrica!$E$3),Matrica!$G$12,IF(AND(AA166=Matrica!$A$12,AB166=Matrica!$H$3),Matrica!$J$12,IF(AND(AA166=Matrica!$A$13,AB166=Matrica!$B$3),Matrica!$D$13,IF(AND(AA166=Matrica!$A$13,AB166=Matrica!$E$3),Matrica!$G$13,IF(AND(AA166=Matrica!$A$13,AB166=Matrica!$H$3),Matrica!$J$13,IF(AND(AA166=Matrica!$A$14,AB166=Matrica!$B$3),Matrica!$D$14,IF(AND(AA166=Matrica!$A$14,AB166=Matrica!$E$3),Matrica!$G$14,IF(AND(AA166=Matrica!$A$14,AB166=Matrica!$H$3),Matrica!$J$14,IF(AND(AA166=Matrica!$A$15,AB166=Matrica!$B$3),Matrica!$D$15,IF(AND(AA166=Matrica!$A$15,AB166=Matrica!$E$3),Matrica!$G$15,IF(AND(AA166=Matrica!$A$15,AB166=Matrica!$H$3),Matrica!$J$15,IF(AND(AA166=Matrica!$A$16,AB166=Matrica!$B$3),Matrica!$D$16,IF(AND(AA166=Matrica!$A$16,AB166=Matrica!$E$3),Matrica!$G$16,IF(AND(AA166=Matrica!$A$16,AB166=Matrica!$H$3),Matrica!$J$16,"")))))))))))))))))))))))))))))))))))))))</f>
        <v>3.96</v>
      </c>
      <c r="AA166" s="171" t="s">
        <v>9</v>
      </c>
      <c r="AB166" s="171">
        <v>3</v>
      </c>
      <c r="AC166" s="172">
        <v>3.84</v>
      </c>
      <c r="AD166" s="173" t="str">
        <f t="shared" si="64"/>
        <v>RAST</v>
      </c>
      <c r="AE166" s="173">
        <f t="shared" si="75"/>
        <v>10.344827586206893</v>
      </c>
      <c r="AF166" s="173">
        <f t="shared" si="76"/>
        <v>0.10344827586206894</v>
      </c>
      <c r="AG166" s="174">
        <v>827.18</v>
      </c>
      <c r="AH166" s="136"/>
      <c r="AI166" s="175">
        <f t="shared" si="58"/>
        <v>54885.043199999993</v>
      </c>
      <c r="AJ166" s="175">
        <f t="shared" si="59"/>
        <v>10.344815162879527</v>
      </c>
      <c r="AK166" s="176" t="s">
        <v>8</v>
      </c>
      <c r="AL166" s="176">
        <v>1</v>
      </c>
      <c r="AM166" s="176">
        <v>3.86</v>
      </c>
      <c r="AN166" s="177">
        <f t="shared" si="79"/>
        <v>55170.902799999996</v>
      </c>
      <c r="AO166" s="177">
        <f t="shared" si="80"/>
        <v>10.919527741852875</v>
      </c>
      <c r="AP166" s="175">
        <f t="shared" si="60"/>
        <v>45399810.034175992</v>
      </c>
      <c r="AQ166" s="177">
        <f t="shared" si="61"/>
        <v>45636267.378103994</v>
      </c>
      <c r="AR166" s="178">
        <f t="shared" si="62"/>
        <v>-236457.34392800182</v>
      </c>
    </row>
    <row r="167" spans="3:44" ht="80.099999999999994" customHeight="1">
      <c r="C167" s="45" t="s">
        <v>98</v>
      </c>
      <c r="D167" s="142" t="s">
        <v>99</v>
      </c>
      <c r="E167" s="167" t="s">
        <v>10</v>
      </c>
      <c r="F167" s="41" t="s">
        <v>137</v>
      </c>
      <c r="G167" s="36"/>
      <c r="H167" s="36"/>
      <c r="I167" s="36">
        <v>0.1</v>
      </c>
      <c r="J167" s="36">
        <v>17.32</v>
      </c>
      <c r="K167" s="36">
        <v>17.32</v>
      </c>
      <c r="L167" s="40">
        <f t="shared" si="70"/>
        <v>17.32</v>
      </c>
      <c r="M167" s="40">
        <f t="shared" si="72"/>
        <v>19.052</v>
      </c>
      <c r="N167" s="39">
        <v>2871.8</v>
      </c>
      <c r="O167" s="39">
        <f t="shared" si="65"/>
        <v>49739.576000000001</v>
      </c>
      <c r="P167" s="39">
        <f t="shared" si="66"/>
        <v>54713.533600000002</v>
      </c>
      <c r="Q167" s="39">
        <f t="shared" si="67"/>
        <v>17.654737962979397</v>
      </c>
      <c r="R167" s="39">
        <f t="shared" si="68"/>
        <v>19.420211759277336</v>
      </c>
      <c r="S167" s="39">
        <v>3.48</v>
      </c>
      <c r="T167" s="36" t="s">
        <v>9</v>
      </c>
      <c r="U167" s="36" t="s">
        <v>292</v>
      </c>
      <c r="V167" s="39">
        <v>3.83</v>
      </c>
      <c r="W167" s="36" t="s">
        <v>9</v>
      </c>
      <c r="X167" s="36" t="s">
        <v>291</v>
      </c>
      <c r="Y167" s="36">
        <f>IF(AND(AA167=Matrica!$A$4,AB167=Matrica!$B$3),Matrica!$B$4,IF(AND(AA167=Matrica!$A$4,AB167=Matrica!$E$3),Matrica!$E$4,IF(AND(AA167=Matrica!$A$4,AB167=Matrica!$H$3),Matrica!$H$4,IF(AND(AA167=Matrica!$A$5,AB167=Matrica!$B$3),Matrica!$B$5,IF(AND(AA167=Matrica!$A$5,AB167=Matrica!$E$3),Matrica!$E$5,IF(AND(AA167=Matrica!$A$5,AB167=Matrica!$H$3),Matrica!$H$5,IF(AND(AA167=Matrica!$A$6,AB167=Matrica!$B$3),Matrica!$B$6,IF(AND(AA167=Matrica!$A$6,AB167=Matrica!$E$3),Matrica!$E$6,IF(AND(AA167=Matrica!$A$6,AB167=Matrica!$H$3),Matrica!$H$6,IF(AND(AA167=Matrica!$A$7,AB167=Matrica!$B$3),Matrica!$B$7,IF(AND(AA167=Matrica!$A$7,AB167=Matrica!$E$3),Matrica!$E$7,IF(AND(AA167=Matrica!$A$7,AB167=Matrica!$H$3),Matrica!$H$7,IF(AND(AA167=Matrica!$A$8,AB167=Matrica!$B$3),Matrica!$B$8,IF(AND(AA167=Matrica!$A$8,AB167=Matrica!$E$3),Matrica!$E$8,IF(AND(AA167=Matrica!$A$8,AB167=Matrica!$H$3),Matrica!$H$8,IF(AND(AA167=Matrica!$A$9,AB167=Matrica!$B$3),Matrica!$B$9,IF(AND(AA167=Matrica!$A$9,AB167=Matrica!$E$3),Matrica!$E$9,IF(AND(AA167=Matrica!$A$9,AB167=Matrica!$H$3),Matrica!$H$9,IF(AND(AA167=Matrica!$A$10,AB167=Matrica!$B$3),Matrica!$B$10,IF(AND(AA167=Matrica!$A$10,AB167=Matrica!$E$3),Matrica!$E$10,IF(AND(AA167=Matrica!$A$10,AB167=Matrica!$H$3),Matrica!$H$10,IF(AND(AA167=Matrica!$A$11,AB167=Matrica!$B$3),Matrica!$B$11,IF(AND(AA167=Matrica!$A$11,AB167=Matrica!$E$3),Matrica!$E$11,IF(AND(AA167=Matrica!$A$11,AB167=Matrica!$H$3),Matrica!$H$11,IF(AND(AA167=Matrica!$A$12,AB167=Matrica!$B$3),Matrica!$B$12,IF(AND(AA167=Matrica!$A$12,AB167=Matrica!$E$3),Matrica!$E$12,IF(AND(AA167=Matrica!$A$12,AB167=Matrica!$H$3),Matrica!$H$12,IF(AND(AA167=Matrica!$A$13,AB167=Matrica!$B$3),Matrica!$B$13,IF(AND(AA167=Matrica!$A$13,AB167=Matrica!$E$3),Matrica!$E$13,IF(AND(AA167=Matrica!$A$13,AB167=Matrica!$H$3),Matrica!$H$13,IF(AND(AA167=Matrica!$A$14,AB167=Matrica!$B$3),Matrica!$B$14,IF(AND(AA167=Matrica!$A$14,AB167=Matrica!$E$3),Matrica!$E$14,IF(AND(AA167=Matrica!$A$14,AB167=Matrica!$H$3),Matrica!$H$14,IF(AND(AA167=Matrica!$A$15,AB167=Matrica!$B$3),Matrica!$B$15,IF(AND(AA167=Matrica!$A$15,AB167=Matrica!$E$3),Matrica!$E$15,IF(AND(AA167=Matrica!$A$15,AB167=Matrica!$H$3),Matrica!$H$15,IF(AND(AA167=Matrica!$A$16,AB167=Matrica!$B$3),Matrica!$B$16,IF(AND(AA167=Matrica!$A$16,AB167=Matrica!$E$3),Matrica!$E$16,IF(AND(AA167=Matrica!$A$16,AB167=Matrica!$H$3),Matrica!$H$16,"")))))))))))))))))))))))))))))))))))))))</f>
        <v>3.84</v>
      </c>
      <c r="Z167" s="36">
        <f>IF(AND(AA167=Matrica!$A$4,AB167=Matrica!$B$3),Matrica!$D$4,IF(AND(AA167=Matrica!$A$4,AB167=Matrica!$E$3),Matrica!$G$4,IF(AND(AA167=Matrica!$A$4,AB167=Matrica!$H$3),Matrica!$J$4,IF(AND(AA167=Matrica!$A$5,AB167=Matrica!$B$3),Matrica!$D$5,IF(AND(AA167=Matrica!$A$5,AB167=Matrica!$E$3),Matrica!$G$5,IF(AND(AA167=Matrica!$A$5,AB167=Matrica!$H$3),Matrica!$J$5,IF(AND(AA167=Matrica!$A$6,AB167=Matrica!$B$3),Matrica!$D$6,IF(AND(AA167=Matrica!$A$6,AB167=Matrica!$E$3),Matrica!$G$6,IF(AND(AA167=Matrica!$A$6,AB167=Matrica!$H$3),Matrica!$J$6,IF(AND(AA167=Matrica!$A$7,AB167=Matrica!$B$3),Matrica!$D$7,IF(AND(AA167=Matrica!$A$7,AB167=Matrica!$E$3),Matrica!$G$7,IF(AND(AA167=Matrica!$A$7,AB167=Matrica!$H$3),Matrica!$J$7,IF(AND(AA167=Matrica!$A$8,AB167=Matrica!$B$3),Matrica!$D$8,IF(AND(AA167=Matrica!$A$8,AB167=Matrica!$E$3),Matrica!$G$8,IF(AND(AA167=Matrica!$A$8,AB167=Matrica!$H$3),Matrica!$J$8,IF(AND(AA167=Matrica!$A$9,AB167=Matrica!$B$3),Matrica!$D$9,IF(AND(AA167=Matrica!$A$9,AB167=Matrica!$E$3),Matrica!$G$9,IF(AND(AA167=Matrica!$A$9,AB167=Matrica!$H$3),Matrica!$J$9,IF(AND(AA167=Matrica!$A$10,AB167=Matrica!$B$3),Matrica!$D$10,IF(AND(AA167=Matrica!$A$10,AB167=Matrica!$E$3),Matrica!$G$10,IF(AND(AA167=Matrica!$A$10,AB167=Matrica!$H$3),Matrica!$J$10,IF(AND(AA167=Matrica!$A$11,AB167=Matrica!$B$3),Matrica!$D$11,IF(AND(AA167=Matrica!$A$11,AB167=Matrica!$E$3),Matrica!$G$11,IF(AND(AA167=Matrica!$A$11,AB167=Matrica!$H$3),Matrica!$J$11,IF(AND(AA167=Matrica!$A$12,AB167=Matrica!$B$3),Matrica!$D$12,IF(AND(AA167=Matrica!$A$12,AB167=Matrica!$E$3),Matrica!$G$12,IF(AND(AA167=Matrica!$A$12,AB167=Matrica!$H$3),Matrica!$J$12,IF(AND(AA167=Matrica!$A$13,AB167=Matrica!$B$3),Matrica!$D$13,IF(AND(AA167=Matrica!$A$13,AB167=Matrica!$E$3),Matrica!$G$13,IF(AND(AA167=Matrica!$A$13,AB167=Matrica!$H$3),Matrica!$J$13,IF(AND(AA167=Matrica!$A$14,AB167=Matrica!$B$3),Matrica!$D$14,IF(AND(AA167=Matrica!$A$14,AB167=Matrica!$E$3),Matrica!$G$14,IF(AND(AA167=Matrica!$A$14,AB167=Matrica!$H$3),Matrica!$J$14,IF(AND(AA167=Matrica!$A$15,AB167=Matrica!$B$3),Matrica!$D$15,IF(AND(AA167=Matrica!$A$15,AB167=Matrica!$E$3),Matrica!$G$15,IF(AND(AA167=Matrica!$A$15,AB167=Matrica!$H$3),Matrica!$J$15,IF(AND(AA167=Matrica!$A$16,AB167=Matrica!$B$3),Matrica!$D$16,IF(AND(AA167=Matrica!$A$16,AB167=Matrica!$E$3),Matrica!$G$16,IF(AND(AA167=Matrica!$A$16,AB167=Matrica!$H$3),Matrica!$J$16,"")))))))))))))))))))))))))))))))))))))))</f>
        <v>3.96</v>
      </c>
      <c r="AA167" s="171" t="s">
        <v>9</v>
      </c>
      <c r="AB167" s="171">
        <v>3</v>
      </c>
      <c r="AC167" s="172">
        <v>3.9</v>
      </c>
      <c r="AD167" s="173" t="str">
        <f t="shared" si="64"/>
        <v>RAST</v>
      </c>
      <c r="AE167" s="173">
        <f t="shared" si="75"/>
        <v>12.068965517241377</v>
      </c>
      <c r="AF167" s="173">
        <f t="shared" si="76"/>
        <v>1.8276762402088732E-2</v>
      </c>
      <c r="AG167" s="174">
        <v>35.35</v>
      </c>
      <c r="AH167" s="136"/>
      <c r="AI167" s="175">
        <f t="shared" si="58"/>
        <v>55742.621999999996</v>
      </c>
      <c r="AJ167" s="175">
        <f t="shared" si="59"/>
        <v>1.8808662725450231</v>
      </c>
      <c r="AK167" s="176" t="s">
        <v>8</v>
      </c>
      <c r="AL167" s="176">
        <v>2</v>
      </c>
      <c r="AM167" s="176">
        <v>4.24</v>
      </c>
      <c r="AN167" s="177">
        <f t="shared" si="79"/>
        <v>60602.235200000003</v>
      </c>
      <c r="AO167" s="177">
        <f t="shared" si="80"/>
        <v>10.762787947587427</v>
      </c>
      <c r="AP167" s="175">
        <f t="shared" si="60"/>
        <v>1970501.6876999999</v>
      </c>
      <c r="AQ167" s="177">
        <f t="shared" si="61"/>
        <v>2142289.0143200001</v>
      </c>
      <c r="AR167" s="178">
        <f t="shared" si="62"/>
        <v>-171787.32662000018</v>
      </c>
    </row>
    <row r="168" spans="3:44" ht="80.099999999999994" customHeight="1">
      <c r="C168" s="45" t="s">
        <v>87</v>
      </c>
      <c r="D168" s="143" t="s">
        <v>88</v>
      </c>
      <c r="E168" s="167" t="s">
        <v>13</v>
      </c>
      <c r="F168" s="41" t="s">
        <v>137</v>
      </c>
      <c r="G168" s="36"/>
      <c r="H168" s="36"/>
      <c r="I168" s="36"/>
      <c r="J168" s="36">
        <v>11.15</v>
      </c>
      <c r="K168" s="36">
        <v>11.15</v>
      </c>
      <c r="L168" s="40">
        <f t="shared" si="70"/>
        <v>11.15</v>
      </c>
      <c r="M168" s="40">
        <f t="shared" si="72"/>
        <v>11.15</v>
      </c>
      <c r="N168" s="39">
        <v>2871.8</v>
      </c>
      <c r="O168" s="39">
        <f t="shared" ref="O168" si="81">L168*N168</f>
        <v>32020.570000000003</v>
      </c>
      <c r="P168" s="39">
        <f t="shared" si="66"/>
        <v>32020.570000000003</v>
      </c>
      <c r="Q168" s="39">
        <f t="shared" si="67"/>
        <v>11.365492395336044</v>
      </c>
      <c r="R168" s="39">
        <f t="shared" si="68"/>
        <v>11.365492395336044</v>
      </c>
      <c r="S168" s="39">
        <v>2.2400000000000002</v>
      </c>
      <c r="T168" s="36" t="s">
        <v>12</v>
      </c>
      <c r="U168" s="36" t="s">
        <v>291</v>
      </c>
      <c r="V168" s="39">
        <v>2.2400000000000002</v>
      </c>
      <c r="W168" s="36" t="s">
        <v>12</v>
      </c>
      <c r="X168" s="36" t="s">
        <v>291</v>
      </c>
      <c r="Y168" s="36">
        <f>IF(AND(AA168=Matrica!$A$4,AB168=Matrica!$B$3),Matrica!$B$4,IF(AND(AA168=Matrica!$A$4,AB168=Matrica!$E$3),Matrica!$E$4,IF(AND(AA168=Matrica!$A$4,AB168=Matrica!$H$3),Matrica!$H$4,IF(AND(AA168=Matrica!$A$5,AB168=Matrica!$B$3),Matrica!$B$5,IF(AND(AA168=Matrica!$A$5,AB168=Matrica!$E$3),Matrica!$E$5,IF(AND(AA168=Matrica!$A$5,AB168=Matrica!$H$3),Matrica!$H$5,IF(AND(AA168=Matrica!$A$6,AB168=Matrica!$B$3),Matrica!$B$6,IF(AND(AA168=Matrica!$A$6,AB168=Matrica!$E$3),Matrica!$E$6,IF(AND(AA168=Matrica!$A$6,AB168=Matrica!$H$3),Matrica!$H$6,IF(AND(AA168=Matrica!$A$7,AB168=Matrica!$B$3),Matrica!$B$7,IF(AND(AA168=Matrica!$A$7,AB168=Matrica!$E$3),Matrica!$E$7,IF(AND(AA168=Matrica!$A$7,AB168=Matrica!$H$3),Matrica!$H$7,IF(AND(AA168=Matrica!$A$8,AB168=Matrica!$B$3),Matrica!$B$8,IF(AND(AA168=Matrica!$A$8,AB168=Matrica!$E$3),Matrica!$E$8,IF(AND(AA168=Matrica!$A$8,AB168=Matrica!$H$3),Matrica!$H$8,IF(AND(AA168=Matrica!$A$9,AB168=Matrica!$B$3),Matrica!$B$9,IF(AND(AA168=Matrica!$A$9,AB168=Matrica!$E$3),Matrica!$E$9,IF(AND(AA168=Matrica!$A$9,AB168=Matrica!$H$3),Matrica!$H$9,IF(AND(AA168=Matrica!$A$10,AB168=Matrica!$B$3),Matrica!$B$10,IF(AND(AA168=Matrica!$A$10,AB168=Matrica!$E$3),Matrica!$E$10,IF(AND(AA168=Matrica!$A$10,AB168=Matrica!$H$3),Matrica!$H$10,IF(AND(AA168=Matrica!$A$11,AB168=Matrica!$B$3),Matrica!$B$11,IF(AND(AA168=Matrica!$A$11,AB168=Matrica!$E$3),Matrica!$E$11,IF(AND(AA168=Matrica!$A$11,AB168=Matrica!$H$3),Matrica!$H$11,IF(AND(AA168=Matrica!$A$12,AB168=Matrica!$B$3),Matrica!$B$12,IF(AND(AA168=Matrica!$A$12,AB168=Matrica!$E$3),Matrica!$E$12,IF(AND(AA168=Matrica!$A$12,AB168=Matrica!$H$3),Matrica!$H$12,IF(AND(AA168=Matrica!$A$13,AB168=Matrica!$B$3),Matrica!$B$13,IF(AND(AA168=Matrica!$A$13,AB168=Matrica!$E$3),Matrica!$E$13,IF(AND(AA168=Matrica!$A$13,AB168=Matrica!$H$3),Matrica!$H$13,IF(AND(AA168=Matrica!$A$14,AB168=Matrica!$B$3),Matrica!$B$14,IF(AND(AA168=Matrica!$A$14,AB168=Matrica!$E$3),Matrica!$E$14,IF(AND(AA168=Matrica!$A$14,AB168=Matrica!$H$3),Matrica!$H$14,IF(AND(AA168=Matrica!$A$15,AB168=Matrica!$B$3),Matrica!$B$15,IF(AND(AA168=Matrica!$A$15,AB168=Matrica!$E$3),Matrica!$E$15,IF(AND(AA168=Matrica!$A$15,AB168=Matrica!$H$3),Matrica!$H$15,IF(AND(AA168=Matrica!$A$16,AB168=Matrica!$B$3),Matrica!$B$16,IF(AND(AA168=Matrica!$A$16,AB168=Matrica!$E$3),Matrica!$E$16,IF(AND(AA168=Matrica!$A$16,AB168=Matrica!$H$3),Matrica!$H$16,"")))))))))))))))))))))))))))))))))))))))</f>
        <v>2.76</v>
      </c>
      <c r="Z168" s="36">
        <f>IF(AND(AA168=Matrica!$A$4,AB168=Matrica!$B$3),Matrica!$D$4,IF(AND(AA168=Matrica!$A$4,AB168=Matrica!$E$3),Matrica!$G$4,IF(AND(AA168=Matrica!$A$4,AB168=Matrica!$H$3),Matrica!$J$4,IF(AND(AA168=Matrica!$A$5,AB168=Matrica!$B$3),Matrica!$D$5,IF(AND(AA168=Matrica!$A$5,AB168=Matrica!$E$3),Matrica!$G$5,IF(AND(AA168=Matrica!$A$5,AB168=Matrica!$H$3),Matrica!$J$5,IF(AND(AA168=Matrica!$A$6,AB168=Matrica!$B$3),Matrica!$D$6,IF(AND(AA168=Matrica!$A$6,AB168=Matrica!$E$3),Matrica!$G$6,IF(AND(AA168=Matrica!$A$6,AB168=Matrica!$H$3),Matrica!$J$6,IF(AND(AA168=Matrica!$A$7,AB168=Matrica!$B$3),Matrica!$D$7,IF(AND(AA168=Matrica!$A$7,AB168=Matrica!$E$3),Matrica!$G$7,IF(AND(AA168=Matrica!$A$7,AB168=Matrica!$H$3),Matrica!$J$7,IF(AND(AA168=Matrica!$A$8,AB168=Matrica!$B$3),Matrica!$D$8,IF(AND(AA168=Matrica!$A$8,AB168=Matrica!$E$3),Matrica!$G$8,IF(AND(AA168=Matrica!$A$8,AB168=Matrica!$H$3),Matrica!$J$8,IF(AND(AA168=Matrica!$A$9,AB168=Matrica!$B$3),Matrica!$D$9,IF(AND(AA168=Matrica!$A$9,AB168=Matrica!$E$3),Matrica!$G$9,IF(AND(AA168=Matrica!$A$9,AB168=Matrica!$H$3),Matrica!$J$9,IF(AND(AA168=Matrica!$A$10,AB168=Matrica!$B$3),Matrica!$D$10,IF(AND(AA168=Matrica!$A$10,AB168=Matrica!$E$3),Matrica!$G$10,IF(AND(AA168=Matrica!$A$10,AB168=Matrica!$H$3),Matrica!$J$10,IF(AND(AA168=Matrica!$A$11,AB168=Matrica!$B$3),Matrica!$D$11,IF(AND(AA168=Matrica!$A$11,AB168=Matrica!$E$3),Matrica!$G$11,IF(AND(AA168=Matrica!$A$11,AB168=Matrica!$H$3),Matrica!$J$11,IF(AND(AA168=Matrica!$A$12,AB168=Matrica!$B$3),Matrica!$D$12,IF(AND(AA168=Matrica!$A$12,AB168=Matrica!$E$3),Matrica!$G$12,IF(AND(AA168=Matrica!$A$12,AB168=Matrica!$H$3),Matrica!$J$12,IF(AND(AA168=Matrica!$A$13,AB168=Matrica!$B$3),Matrica!$D$13,IF(AND(AA168=Matrica!$A$13,AB168=Matrica!$E$3),Matrica!$G$13,IF(AND(AA168=Matrica!$A$13,AB168=Matrica!$H$3),Matrica!$J$13,IF(AND(AA168=Matrica!$A$14,AB168=Matrica!$B$3),Matrica!$D$14,IF(AND(AA168=Matrica!$A$14,AB168=Matrica!$E$3),Matrica!$G$14,IF(AND(AA168=Matrica!$A$14,AB168=Matrica!$H$3),Matrica!$J$14,IF(AND(AA168=Matrica!$A$15,AB168=Matrica!$B$3),Matrica!$D$15,IF(AND(AA168=Matrica!$A$15,AB168=Matrica!$E$3),Matrica!$G$15,IF(AND(AA168=Matrica!$A$15,AB168=Matrica!$H$3),Matrica!$J$15,IF(AND(AA168=Matrica!$A$16,AB168=Matrica!$B$3),Matrica!$D$16,IF(AND(AA168=Matrica!$A$16,AB168=Matrica!$E$3),Matrica!$G$16,IF(AND(AA168=Matrica!$A$16,AB168=Matrica!$H$3),Matrica!$J$16,"")))))))))))))))))))))))))))))))))))))))</f>
        <v>2.84</v>
      </c>
      <c r="AA168" s="171" t="s">
        <v>11</v>
      </c>
      <c r="AB168" s="171">
        <v>3</v>
      </c>
      <c r="AC168" s="172">
        <v>2.76</v>
      </c>
      <c r="AD168" s="173" t="str">
        <f t="shared" si="64"/>
        <v>RAST</v>
      </c>
      <c r="AE168" s="173">
        <f t="shared" si="75"/>
        <v>23.214285714285694</v>
      </c>
      <c r="AF168" s="173">
        <f t="shared" si="76"/>
        <v>0.23214285714285693</v>
      </c>
      <c r="AG168" s="174">
        <v>26</v>
      </c>
      <c r="AH168" s="136"/>
      <c r="AI168" s="175">
        <f t="shared" si="58"/>
        <v>39448.624799999998</v>
      </c>
      <c r="AJ168" s="175">
        <f t="shared" si="59"/>
        <v>23.197759440259791</v>
      </c>
      <c r="AK168" s="176" t="s">
        <v>11</v>
      </c>
      <c r="AL168" s="176">
        <v>3</v>
      </c>
      <c r="AM168" s="176">
        <v>2.76</v>
      </c>
      <c r="AN168" s="177">
        <f t="shared" si="79"/>
        <v>39448.624799999998</v>
      </c>
      <c r="AO168" s="177">
        <f t="shared" si="80"/>
        <v>23.197759440259791</v>
      </c>
      <c r="AP168" s="175">
        <f t="shared" si="60"/>
        <v>1025664.2448</v>
      </c>
      <c r="AQ168" s="177">
        <f t="shared" si="61"/>
        <v>1025664.2448</v>
      </c>
      <c r="AR168" s="178">
        <f t="shared" si="62"/>
        <v>0</v>
      </c>
    </row>
    <row r="169" spans="3:44" ht="80.099999999999994" customHeight="1">
      <c r="C169" s="36" t="s">
        <v>302</v>
      </c>
      <c r="D169" s="144" t="s">
        <v>303</v>
      </c>
      <c r="E169" s="167" t="s">
        <v>10</v>
      </c>
      <c r="F169" s="41" t="s">
        <v>304</v>
      </c>
      <c r="G169" s="36">
        <v>0.1</v>
      </c>
      <c r="H169" s="36"/>
      <c r="I169" s="36"/>
      <c r="J169" s="36">
        <v>18.55</v>
      </c>
      <c r="K169" s="36">
        <v>17.32</v>
      </c>
      <c r="L169" s="40">
        <v>20.405000000000001</v>
      </c>
      <c r="M169" s="40">
        <v>19.052</v>
      </c>
      <c r="N169" s="39">
        <v>2871.8</v>
      </c>
      <c r="O169" s="39">
        <v>54713.533600000002</v>
      </c>
      <c r="P169" s="39">
        <v>58599.079000000005</v>
      </c>
      <c r="Q169" s="39">
        <f t="shared" si="67"/>
        <v>19.420211759277336</v>
      </c>
      <c r="R169" s="39">
        <f t="shared" si="68"/>
        <v>20.799360746801074</v>
      </c>
      <c r="S169" s="39">
        <f t="shared" ref="S169:S198" si="82">ROUND((1.11*Q169)/5.63,2)</f>
        <v>3.83</v>
      </c>
      <c r="T169" s="36" t="str">
        <f>IF(AND('[2]Радна места'!S169&gt;=[2]Matrica!$B$4,'[2]Радна места'!S169&lt;=[2]Matrica!$J$4),"XIII",IF(AND('[2]Радна места'!S169&gt;=[2]Matrica!$B$5,'[2]Радна места'!S169&lt;=[2]Matrica!$J$5),"XII",IF(AND('[2]Радна места'!S169&gt;=[2]Matrica!$B$6,'[2]Радна места'!S169&lt;=[2]Matrica!$J$6),"XI",IF(AND('[2]Радна места'!S169&gt;=[2]Matrica!$B$7,'[2]Радна места'!S169&lt;=[2]Matrica!$J$7),"X",IF(AND('[2]Радна места'!S169&gt;=[2]Matrica!$B$8,'[2]Радна места'!S169&lt;=[2]Matrica!$J$8),"IX",IF(AND('[2]Радна места'!S169&gt;=[2]Matrica!$B$9,'[2]Радна места'!S169&lt;=[2]Matrica!$J$9),"VIII",IF(AND('[2]Радна места'!S169&gt;=[2]Matrica!$B$10,'[2]Радна места'!S169&lt;=[2]Matrica!$J$10),"VII",IF(AND('[2]Радна места'!S169&gt;=[2]Matrica!$B$11,'[2]Радна места'!S169&lt;=[2]Matrica!$J$11),"VI",IF(AND('[2]Радна места'!S169&gt;=[2]Matrica!$B$12,'[2]Радна места'!S169&lt;=[2]Matrica!$J$12),"V",IF(AND('[2]Радна места'!S169&gt;=[2]Matrica!$B$13,'[2]Радна места'!S169&lt;=[2]Matrica!$J$13),"IV",IF(AND('[2]Радна места'!S169&gt;=[2]Matrica!$B$14,'[2]Радна места'!S169&lt;=[2]Matrica!$J$14),"III",IF(AND('[2]Радна места'!S169&gt;=[2]Matrica!$B$15,'[2]Радна места'!S169&lt;=[2]Matrica!$J$15),"II",IF(AND('[2]Радна места'!S169&gt;=1.1,'[2]Радна места'!S169&lt;=[2]Matrica!$J$16),"I","")))))))))))))</f>
        <v>V</v>
      </c>
      <c r="U169" s="36" t="str">
        <f t="shared" ref="U169:U198" si="83">IF(S169&gt;=8.01,"3",IF(AND(S169&gt;=7.65,S169&lt;=8),"2",IF(AND(S169&gt;=7,S169&lt;=7.64),"1",IF(S169&gt;=6.86,"3",IF(AND(S169&gt;=6.73,S169&lt;=6.85),"2",IF(AND(S169&gt;=6.5,S169&lt;=6.72),"1",IF(S169&gt;=6.47,"3",IF(AND(S169&gt;=5.99,S169&lt;=6.46),"2",IF(AND(S169&gt;=5.55,S169&lt;=5.98),"1",IF(S169&gt;=5.35,"3",IF(AND(S169&gt;=4.98,S169&lt;=5.34),"2",IF(AND(S169&gt;=4.63,S169&lt;=4.97),"1",IF(S169&gt;=4.42,"3",IF(AND(S169&gt;=4.13,S169&lt;=4.41),"2",IF(AND(S169&gt;=3.86,S169&lt;=4.12),"1",IF(S169&gt;=3.84,"3",IF(AND(S169&gt;=3.58,S169&lt;=3.83),"2",IF(AND(S169&gt;=3.35,S169&lt;=3.57),"1",IF(S169&gt;=3.34,"3",IF(AND(S169&gt;=3.12,S169&lt;=3.33),"2",IF(AND(S169&gt;=2.92,S169&lt;=3.11),"1",IF(S169&gt;=2.76,"3",IF(AND(S169&gt;=2.59,S169&lt;=2.75),"2",IF(AND(S169&gt;=2.43,S169&lt;=2.58),"1",IF(S169&gt;=2.37,"3",IF(AND(S169&gt;=2.24,S169&lt;=2.36),"2",IF(AND(S169&gt;=2.11,S169&lt;=2.23),"1",IF(S169&gt;=2.1,"3",IF(AND(S169&gt;=1.98,S169&lt;=2.09),"2",IF(AND(S169&gt;=1.87,S169&lt;=1.97),"1",IF(S169&gt;=1.63,"3",IF(AND(S169&gt;=1.55,S169&lt;=1.62),"2",IF(AND(S169&gt;=1.47,S169&lt;=1.54),"1",IF(S169&gt;=1.42,"3",IF(AND(S169&gt;=1.35,S169&lt;=1.41),"2",IF(AND(S169&gt;=1.28,S169&lt;=1.34),"1",IF(S169&gt;=1.23,"3",IF(AND(S169&gt;=1.17,S169&lt;=1.22),"2",IF(AND(S169&gt;1.1,S169&lt;=1.16),"1","")))))))))))))))))))))))))))))))))))))))</f>
        <v>2</v>
      </c>
      <c r="V169" s="39">
        <f t="shared" ref="V169:V198" si="84">IFERROR(ROUND((1.11*R169)/5.63,2),"")</f>
        <v>4.0999999999999996</v>
      </c>
      <c r="W169" s="36" t="str">
        <f>IF(AND('[2]Радна места'!V169&gt;=[2]Matrica!$B$4,'[2]Радна места'!V169&lt;=[2]Matrica!$J$4),"XIII",IF(AND('[2]Радна места'!V169&gt;=[2]Matrica!$B$5,'[2]Радна места'!V169&lt;=[2]Matrica!$J$5),"XII",IF(AND('[2]Радна места'!V169&gt;=[2]Matrica!$B$6,'[2]Радна места'!V169&lt;=[2]Matrica!$J$6),"XI",IF(AND('[2]Радна места'!V169&gt;=[2]Matrica!$B$7,'[2]Радна места'!V169&lt;=[2]Matrica!$J$7),"X",IF(AND('[2]Радна места'!V169&gt;=[2]Matrica!$B$8,'[2]Радна места'!V169&lt;=[2]Matrica!$J$8),"IX",IF(AND('[2]Радна места'!V169&gt;=[2]Matrica!$B$9,'[2]Радна места'!V169&lt;=[2]Matrica!$J$9),"VIII",IF(AND('[2]Радна места'!V169&gt;=[2]Matrica!$B$10,'[2]Радна места'!V169&lt;=[2]Matrica!$J$10),"VII",IF(AND('[2]Радна места'!V169&gt;=[2]Matrica!$B$11,'[2]Радна места'!V169&lt;=[2]Matrica!$J$11),"VI",IF(AND('[2]Радна места'!V169&gt;=[2]Matrica!$B$12,'[2]Радна места'!V169&lt;=[2]Matrica!$J$12),"V",IF(AND('[2]Радна места'!V169&gt;=[2]Matrica!$B$13,'[2]Радна места'!V169&lt;=[2]Matrica!$J$13),"IV",IF(AND('[2]Радна места'!V169&gt;=[2]Matrica!$B$14,'[2]Радна места'!V169&lt;=[2]Matrica!$J$14),"III",IF(AND('[2]Радна места'!V169&gt;=[2]Matrica!$B$15,'[2]Радна места'!V169&lt;=[2]Matrica!$J$15),"II",IF(AND('[2]Радна места'!V169&gt;=1.1,'[2]Радна места'!V169&lt;=[2]Matrica!$J$16),"I","")))))))))))))</f>
        <v>V</v>
      </c>
      <c r="X169" s="36" t="str">
        <f t="shared" ref="X169:X198" si="85">IF(V169&gt;=8.01,"3",IF(AND(V169&gt;=7.65,V169&lt;=8),"2",IF(AND(V169&gt;=7,V169&lt;=7.64),"1",IF(V169&gt;=6.86,"3",IF(AND(V169&gt;=6.73,V169&lt;=6.85),"2",IF(AND(V169&gt;=6.5,V169&lt;=6.72),"1",IF(V169&gt;=6.47,"3",IF(AND(V169&gt;=5.99,V169&lt;=6.46),"2",IF(AND(V169&gt;=5.55,V169&lt;=5.98),"1",IF(V169&gt;=5.35,"3",IF(AND(V169&gt;=4.98,V169&lt;=5.34),"2",IF(AND(V169&gt;=4.63,V169&lt;=4.97),"1",IF(V169&gt;=4.42,"3",IF(AND(V169&gt;=4.13,V169&lt;=4.41),"2",IF(AND(V169&gt;=3.86,V169&lt;=4.12),"1",IF(V169&gt;=3.84,"3",IF(AND(V169&gt;=3.58,V169&lt;=3.83),"2",IF(AND(V169&gt;=3.35,V169&lt;=3.57),"1",IF(V169&gt;=3.34,"3",IF(AND(V169&gt;=3.12,V169&lt;=3.33),"2",IF(AND(V169&gt;=2.92,V169&lt;=3.11),"1",IF(V169&gt;=2.76,"3",IF(AND(V169&gt;=2.59,V169&lt;=2.75),"2",IF(AND(V169&gt;=2.43,V169&lt;=2.58),"1",IF(V169&gt;=2.37,"3",IF(AND(V169&gt;=2.24,V169&lt;=2.36),"2",IF(AND(V169&gt;=2.11,V169&lt;=2.23),"1",IF(V169&gt;=2.1,"3",IF(AND(V169&gt;=1.98,V169&lt;=2.09),"2",IF(AND(V169&gt;=1.87,V169&lt;=1.97),"1",IF(V169&gt;=1.63,"3",IF(AND(V169&gt;=1.55,V169&lt;=1.62),"2",IF(AND(V169&gt;=1.47,V169&lt;=1.54),"1",IF(V169&gt;=1.42,"3",IF(AND(V169&gt;=1.35,V169&lt;=1.41),"2",IF(AND(V169&gt;=1.28,V169&lt;=1.34),"1",IF(V169&gt;=1.23,"3",IF(AND(V169&gt;=1.17,V169&lt;=1.22),"2",IF(AND(V169&gt;1.1,V169&lt;=1.16),"1","")))))))))))))))))))))))))))))))))))))))</f>
        <v>1</v>
      </c>
      <c r="Y169" s="36">
        <f>IF(AND(AA169=[2]Matrica!$A$4,AB169=[2]Matrica!$B$3),[2]Matrica!$B$4,IF(AND(AA169=[2]Matrica!$A$4,AB169=[2]Matrica!$E$3),[2]Matrica!$E$4,IF(AND(AA169=[2]Matrica!$A$4,AB169=[2]Matrica!$H$3),[2]Matrica!$H$4,IF(AND(AA169=[2]Matrica!$A$5,AB169=[2]Matrica!$B$3),[2]Matrica!$B$5,IF(AND(AA169=[2]Matrica!$A$5,AB169=[2]Matrica!$E$3),[2]Matrica!$E$5,IF(AND(AA169=[2]Matrica!$A$5,AB169=[2]Matrica!$H$3),[2]Matrica!$H$5,IF(AND(AA169=[2]Matrica!$A$6,AB169=[2]Matrica!$B$3),[2]Matrica!$B$6,IF(AND(AA169=[2]Matrica!$A$6,AB169=[2]Matrica!$E$3),[2]Matrica!$E$6,IF(AND(AA169=[2]Matrica!$A$6,AB169=[2]Matrica!$H$3),[2]Matrica!$H$6,IF(AND(AA169=[2]Matrica!$A$7,AB169=[2]Matrica!$B$3),[2]Matrica!$B$7,IF(AND(AA169=[2]Matrica!$A$7,AB169=[2]Matrica!$E$3),[2]Matrica!$E$7,IF(AND(AA169=[2]Matrica!$A$7,AB169=[2]Matrica!$H$3),[2]Matrica!$H$7,IF(AND(AA169=[2]Matrica!$A$8,AB169=[2]Matrica!$B$3),[2]Matrica!$B$8,IF(AND(AA169=[2]Matrica!$A$8,AB169=[2]Matrica!$E$3),[2]Matrica!$E$8,IF(AND(AA169=[2]Matrica!$A$8,AB169=[2]Matrica!$H$3),[2]Matrica!$H$8,IF(AND(AA169=[2]Matrica!$A$9,AB169=[2]Matrica!$B$3),[2]Matrica!$B$9,IF(AND(AA169=[2]Matrica!$A$9,AB169=[2]Matrica!$E$3),[2]Matrica!$E$9,IF(AND(AA169=[2]Matrica!$A$9,AB169=[2]Matrica!$H$3),[2]Matrica!$H$9,IF(AND(AA169=[2]Matrica!$A$10,AB169=[2]Matrica!$B$3),[2]Matrica!$B$10,IF(AND(AA169=[2]Matrica!$A$10,AB169=[2]Matrica!$E$3),[2]Matrica!$E$10,IF(AND(AA169=[2]Matrica!$A$10,AB169=[2]Matrica!$H$3),[2]Matrica!$H$10,IF(AND(AA169=[2]Matrica!$A$11,AB169=[2]Matrica!$B$3),[2]Matrica!$B$11,IF(AND(AA169=[2]Matrica!$A$11,AB169=[2]Matrica!$E$3),[2]Matrica!$E$11,IF(AND(AA169=[2]Matrica!$A$11,AB169=[2]Matrica!$H$3),[2]Matrica!$H$11,IF(AND(AA169=[2]Matrica!$A$12,AB169=[2]Matrica!$B$3),[2]Matrica!$B$12,IF(AND(AA169=[2]Matrica!$A$12,AB169=[2]Matrica!$E$3),[2]Matrica!$E$12,IF(AND(AA169=[2]Matrica!$A$12,AB169=[2]Matrica!$H$3),[2]Matrica!$H$12,IF(AND(AA169=[2]Matrica!$A$13,AB169=[2]Matrica!$B$3),[2]Matrica!$B$13,IF(AND(AA169=[2]Matrica!$A$13,AB169=[2]Matrica!$E$3),[2]Matrica!$E$13,IF(AND(AA169=[2]Matrica!$A$13,AB169=[2]Matrica!$H$3),[2]Matrica!$H$13,IF(AND(AA169=[2]Matrica!$A$14,AB169=[2]Matrica!$B$3),[2]Matrica!$B$14,IF(AND(AA169=[2]Matrica!$A$14,AB169=[2]Matrica!$E$3),[2]Matrica!$E$14,IF(AND(AA169=[2]Matrica!$A$14,AB169=[2]Matrica!$H$3),[2]Matrica!$H$14,IF(AND(AA169=[2]Matrica!$A$15,AB169=[2]Matrica!$B$3),[2]Matrica!$B$15,IF(AND(AA169=[2]Matrica!$A$15,AB169=[2]Matrica!$E$3),[2]Matrica!$E$15,IF(AND(AA169=[2]Matrica!$A$15,AB169=[2]Matrica!$H$3),[2]Matrica!$H$15,IF(AND(AA169=[2]Matrica!$A$16,AB169=[2]Matrica!$B$3),[2]Matrica!$B$16,IF(AND(AA169=[2]Matrica!$A$16,AB169=[2]Matrica!$E$3),[2]Matrica!$E$16,IF(AND(AA169=[2]Matrica!$A$16,AB169=[2]Matrica!$H$3),[2]Matrica!$H$16,"")))))))))))))))))))))))))))))))))))))))</f>
        <v>3.86</v>
      </c>
      <c r="Z169" s="36">
        <f>IF(AND(AA169=[2]Matrica!$A$4,AB169=[2]Matrica!$B$3),[2]Matrica!$D$4,IF(AND(AA169=[2]Matrica!$A$4,AB169=[2]Matrica!$E$3),[2]Matrica!$G$4,IF(AND(AA169=[2]Matrica!$A$4,AB169=[2]Matrica!$H$3),[2]Matrica!$J$4,IF(AND(AA169=[2]Matrica!$A$5,AB169=[2]Matrica!$B$3),[2]Matrica!$D$5,IF(AND(AA169=[2]Matrica!$A$5,AB169=[2]Matrica!$E$3),[2]Matrica!$G$5,IF(AND(AA169=[2]Matrica!$A$5,AB169=[2]Matrica!$H$3),[2]Matrica!$J$5,IF(AND(AA169=[2]Matrica!$A$6,AB169=[2]Matrica!$B$3),[2]Matrica!$D$6,IF(AND(AA169=[2]Matrica!$A$6,AB169=[2]Matrica!$E$3),[2]Matrica!$G$6,IF(AND(AA169=[2]Matrica!$A$6,AB169=[2]Matrica!$H$3),[2]Matrica!$J$6,IF(AND(AA169=[2]Matrica!$A$7,AB169=[2]Matrica!$B$3),[2]Matrica!$D$7,IF(AND(AA169=[2]Matrica!$A$7,AB169=[2]Matrica!$E$3),[2]Matrica!$G$7,IF(AND(AA169=[2]Matrica!$A$7,AB169=[2]Matrica!$H$3),[2]Matrica!$J$7,IF(AND(AA169=[2]Matrica!$A$8,AB169=[2]Matrica!$B$3),[2]Matrica!$D$8,IF(AND(AA169=[2]Matrica!$A$8,AB169=[2]Matrica!$E$3),[2]Matrica!$G$8,IF(AND(AA169=[2]Matrica!$A$8,AB169=[2]Matrica!$H$3),[2]Matrica!$J$8,IF(AND(AA169=[2]Matrica!$A$9,AB169=[2]Matrica!$B$3),[2]Matrica!$D$9,IF(AND(AA169=[2]Matrica!$A$9,AB169=[2]Matrica!$E$3),[2]Matrica!$G$9,IF(AND(AA169=[2]Matrica!$A$9,AB169=[2]Matrica!$H$3),[2]Matrica!$J$9,IF(AND(AA169=[2]Matrica!$A$10,AB169=[2]Matrica!$B$3),[2]Matrica!$D$10,IF(AND(AA169=[2]Matrica!$A$10,AB169=[2]Matrica!$E$3),[2]Matrica!$G$10,IF(AND(AA169=[2]Matrica!$A$10,AB169=[2]Matrica!$H$3),[2]Matrica!$J$10,IF(AND(AA169=[2]Matrica!$A$11,AB169=[2]Matrica!$B$3),[2]Matrica!$D$11,IF(AND(AA169=[2]Matrica!$A$11,AB169=[2]Matrica!$E$3),[2]Matrica!$G$11,IF(AND(AA169=[2]Matrica!$A$11,AB169=[2]Matrica!$H$3),[2]Matrica!$J$11,IF(AND(AA169=[2]Matrica!$A$12,AB169=[2]Matrica!$B$3),[2]Matrica!$D$12,IF(AND(AA169=[2]Matrica!$A$12,AB169=[2]Matrica!$E$3),[2]Matrica!$G$12,IF(AND(AA169=[2]Matrica!$A$12,AB169=[2]Matrica!$H$3),[2]Matrica!$J$12,IF(AND(AA169=[2]Matrica!$A$13,AB169=[2]Matrica!$B$3),[2]Matrica!$D$13,IF(AND(AA169=[2]Matrica!$A$13,AB169=[2]Matrica!$E$3),[2]Matrica!$G$13,IF(AND(AA169=[2]Matrica!$A$13,AB169=[2]Matrica!$H$3),[2]Matrica!$J$13,IF(AND(AA169=[2]Matrica!$A$14,AB169=[2]Matrica!$B$3),[2]Matrica!$D$14,IF(AND(AA169=[2]Matrica!$A$14,AB169=[2]Matrica!$E$3),[2]Matrica!$G$14,IF(AND(AA169=[2]Matrica!$A$14,AB169=[2]Matrica!$H$3),[2]Matrica!$J$14,IF(AND(AA169=[2]Matrica!$A$15,AB169=[2]Matrica!$B$3),[2]Matrica!$D$15,IF(AND(AA169=[2]Matrica!$A$15,AB169=[2]Matrica!$E$3),[2]Matrica!$G$15,IF(AND(AA169=[2]Matrica!$A$15,AB169=[2]Matrica!$H$3),[2]Matrica!$J$15,IF(AND(AA169=[2]Matrica!$A$16,AB169=[2]Matrica!$B$3),[2]Matrica!$D$16,IF(AND(AA169=[2]Matrica!$A$16,AB169=[2]Matrica!$E$3),[2]Matrica!$G$16,IF(AND(AA169=[2]Matrica!$A$16,AB169=[2]Matrica!$H$3),[2]Matrica!$J$16,"")))))))))))))))))))))))))))))))))))))))</f>
        <v>4.12</v>
      </c>
      <c r="AA169" s="184" t="s">
        <v>8</v>
      </c>
      <c r="AB169" s="185">
        <v>1</v>
      </c>
      <c r="AC169" s="184">
        <v>4.12</v>
      </c>
      <c r="AD169" s="184" t="s">
        <v>8</v>
      </c>
      <c r="AE169" s="185">
        <v>1</v>
      </c>
      <c r="AF169" s="184">
        <v>4.12</v>
      </c>
      <c r="AG169" s="174">
        <v>0</v>
      </c>
      <c r="AH169" s="136"/>
      <c r="AI169" s="175">
        <f t="shared" si="58"/>
        <v>58887.077599999997</v>
      </c>
      <c r="AJ169" s="175">
        <f t="shared" si="59"/>
        <v>0.49147291205717814</v>
      </c>
      <c r="AK169" s="176" t="s">
        <v>8</v>
      </c>
      <c r="AL169" s="176">
        <v>3</v>
      </c>
      <c r="AM169" s="176">
        <v>4.53</v>
      </c>
      <c r="AN169" s="177">
        <f t="shared" si="79"/>
        <v>64747.199400000005</v>
      </c>
      <c r="AO169" s="177">
        <f t="shared" si="80"/>
        <v>10.491837934859017</v>
      </c>
      <c r="AP169" s="175">
        <f t="shared" si="60"/>
        <v>0</v>
      </c>
      <c r="AQ169" s="177">
        <f t="shared" si="61"/>
        <v>0</v>
      </c>
      <c r="AR169" s="178">
        <f t="shared" si="62"/>
        <v>0</v>
      </c>
    </row>
    <row r="170" spans="3:44" ht="80.099999999999994" customHeight="1">
      <c r="C170" s="36" t="s">
        <v>305</v>
      </c>
      <c r="D170" s="144" t="s">
        <v>306</v>
      </c>
      <c r="E170" s="167" t="s">
        <v>10</v>
      </c>
      <c r="F170" s="41" t="s">
        <v>304</v>
      </c>
      <c r="G170" s="36">
        <v>7.0000000000000007E-2</v>
      </c>
      <c r="H170" s="36"/>
      <c r="I170" s="36"/>
      <c r="J170" s="36">
        <v>18.55</v>
      </c>
      <c r="K170" s="36">
        <v>18.55</v>
      </c>
      <c r="L170" s="40">
        <v>19.848500000000001</v>
      </c>
      <c r="M170" s="40">
        <v>19.848500000000001</v>
      </c>
      <c r="N170" s="39">
        <v>2871.8</v>
      </c>
      <c r="O170" s="39">
        <v>57000.922300000006</v>
      </c>
      <c r="P170" s="39">
        <v>57000.922300000006</v>
      </c>
      <c r="Q170" s="39">
        <f t="shared" si="67"/>
        <v>20.232105453706499</v>
      </c>
      <c r="R170" s="39">
        <f t="shared" si="68"/>
        <v>20.232105453706499</v>
      </c>
      <c r="S170" s="39">
        <f t="shared" si="82"/>
        <v>3.99</v>
      </c>
      <c r="T170" s="36" t="str">
        <f>IF(AND('[2]Радна места'!S170&gt;=[2]Matrica!$B$4,'[2]Радна места'!S170&lt;=[2]Matrica!$J$4),"XIII",IF(AND('[2]Радна места'!S170&gt;=[2]Matrica!$B$5,'[2]Радна места'!S170&lt;=[2]Matrica!$J$5),"XII",IF(AND('[2]Радна места'!S170&gt;=[2]Matrica!$B$6,'[2]Радна места'!S170&lt;=[2]Matrica!$J$6),"XI",IF(AND('[2]Радна места'!S170&gt;=[2]Matrica!$B$7,'[2]Радна места'!S170&lt;=[2]Matrica!$J$7),"X",IF(AND('[2]Радна места'!S170&gt;=[2]Matrica!$B$8,'[2]Радна места'!S170&lt;=[2]Matrica!$J$8),"IX",IF(AND('[2]Радна места'!S170&gt;=[2]Matrica!$B$9,'[2]Радна места'!S170&lt;=[2]Matrica!$J$9),"VIII",IF(AND('[2]Радна места'!S170&gt;=[2]Matrica!$B$10,'[2]Радна места'!S170&lt;=[2]Matrica!$J$10),"VII",IF(AND('[2]Радна места'!S170&gt;=[2]Matrica!$B$11,'[2]Радна места'!S170&lt;=[2]Matrica!$J$11),"VI",IF(AND('[2]Радна места'!S170&gt;=[2]Matrica!$B$12,'[2]Радна места'!S170&lt;=[2]Matrica!$J$12),"V",IF(AND('[2]Радна места'!S170&gt;=[2]Matrica!$B$13,'[2]Радна места'!S170&lt;=[2]Matrica!$J$13),"IV",IF(AND('[2]Радна места'!S170&gt;=[2]Matrica!$B$14,'[2]Радна места'!S170&lt;=[2]Matrica!$J$14),"III",IF(AND('[2]Радна места'!S170&gt;=[2]Matrica!$B$15,'[2]Радна места'!S170&lt;=[2]Matrica!$J$15),"II",IF(AND('[2]Радна места'!S170&gt;=1.1,'[2]Радна места'!S170&lt;=[2]Matrica!$J$16),"I","")))))))))))))</f>
        <v>VIII</v>
      </c>
      <c r="U170" s="36" t="str">
        <f t="shared" si="83"/>
        <v>1</v>
      </c>
      <c r="V170" s="39">
        <f t="shared" si="84"/>
        <v>3.99</v>
      </c>
      <c r="W170" s="36" t="str">
        <f>IF(AND('[2]Радна места'!V170&gt;=[2]Matrica!$B$4,'[2]Радна места'!V170&lt;=[2]Matrica!$J$4),"XIII",IF(AND('[2]Радна места'!V170&gt;=[2]Matrica!$B$5,'[2]Радна места'!V170&lt;=[2]Matrica!$J$5),"XII",IF(AND('[2]Радна места'!V170&gt;=[2]Matrica!$B$6,'[2]Радна места'!V170&lt;=[2]Matrica!$J$6),"XI",IF(AND('[2]Радна места'!V170&gt;=[2]Matrica!$B$7,'[2]Радна места'!V170&lt;=[2]Matrica!$J$7),"X",IF(AND('[2]Радна места'!V170&gt;=[2]Matrica!$B$8,'[2]Радна места'!V170&lt;=[2]Matrica!$J$8),"IX",IF(AND('[2]Радна места'!V170&gt;=[2]Matrica!$B$9,'[2]Радна места'!V170&lt;=[2]Matrica!$J$9),"VIII",IF(AND('[2]Радна места'!V170&gt;=[2]Matrica!$B$10,'[2]Радна места'!V170&lt;=[2]Matrica!$J$10),"VII",IF(AND('[2]Радна места'!V170&gt;=[2]Matrica!$B$11,'[2]Радна места'!V170&lt;=[2]Matrica!$J$11),"VI",IF(AND('[2]Радна места'!V170&gt;=[2]Matrica!$B$12,'[2]Радна места'!V170&lt;=[2]Matrica!$J$12),"V",IF(AND('[2]Радна места'!V170&gt;=[2]Matrica!$B$13,'[2]Радна места'!V170&lt;=[2]Matrica!$J$13),"IV",IF(AND('[2]Радна места'!V170&gt;=[2]Matrica!$B$14,'[2]Радна места'!V170&lt;=[2]Matrica!$J$14),"III",IF(AND('[2]Радна места'!V170&gt;=[2]Matrica!$B$15,'[2]Радна места'!V170&lt;=[2]Matrica!$J$15),"II",IF(AND('[2]Радна места'!V170&gt;=1.1,'[2]Радна места'!V170&lt;=[2]Matrica!$J$16),"I","")))))))))))))</f>
        <v>IX</v>
      </c>
      <c r="X170" s="36" t="str">
        <f t="shared" si="85"/>
        <v>1</v>
      </c>
      <c r="Y170" s="36">
        <f>IF(AND(AA170=[2]Matrica!$A$4,AB170=[2]Matrica!$B$3),[2]Matrica!$B$4,IF(AND(AA170=[2]Matrica!$A$4,AB170=[2]Matrica!$E$3),[2]Matrica!$E$4,IF(AND(AA170=[2]Matrica!$A$4,AB170=[2]Matrica!$H$3),[2]Matrica!$H$4,IF(AND(AA170=[2]Matrica!$A$5,AB170=[2]Matrica!$B$3),[2]Matrica!$B$5,IF(AND(AA170=[2]Matrica!$A$5,AB170=[2]Matrica!$E$3),[2]Matrica!$E$5,IF(AND(AA170=[2]Matrica!$A$5,AB170=[2]Matrica!$H$3),[2]Matrica!$H$5,IF(AND(AA170=[2]Matrica!$A$6,AB170=[2]Matrica!$B$3),[2]Matrica!$B$6,IF(AND(AA170=[2]Matrica!$A$6,AB170=[2]Matrica!$E$3),[2]Matrica!$E$6,IF(AND(AA170=[2]Matrica!$A$6,AB170=[2]Matrica!$H$3),[2]Matrica!$H$6,IF(AND(AA170=[2]Matrica!$A$7,AB170=[2]Matrica!$B$3),[2]Matrica!$B$7,IF(AND(AA170=[2]Matrica!$A$7,AB170=[2]Matrica!$E$3),[2]Matrica!$E$7,IF(AND(AA170=[2]Matrica!$A$7,AB170=[2]Matrica!$H$3),[2]Matrica!$H$7,IF(AND(AA170=[2]Matrica!$A$8,AB170=[2]Matrica!$B$3),[2]Matrica!$B$8,IF(AND(AA170=[2]Matrica!$A$8,AB170=[2]Matrica!$E$3),[2]Matrica!$E$8,IF(AND(AA170=[2]Matrica!$A$8,AB170=[2]Matrica!$H$3),[2]Matrica!$H$8,IF(AND(AA170=[2]Matrica!$A$9,AB170=[2]Matrica!$B$3),[2]Matrica!$B$9,IF(AND(AA170=[2]Matrica!$A$9,AB170=[2]Matrica!$E$3),[2]Matrica!$E$9,IF(AND(AA170=[2]Matrica!$A$9,AB170=[2]Matrica!$H$3),[2]Matrica!$H$9,IF(AND(AA170=[2]Matrica!$A$10,AB170=[2]Matrica!$B$3),[2]Matrica!$B$10,IF(AND(AA170=[2]Matrica!$A$10,AB170=[2]Matrica!$E$3),[2]Matrica!$E$10,IF(AND(AA170=[2]Matrica!$A$10,AB170=[2]Matrica!$H$3),[2]Matrica!$H$10,IF(AND(AA170=[2]Matrica!$A$11,AB170=[2]Matrica!$B$3),[2]Matrica!$B$11,IF(AND(AA170=[2]Matrica!$A$11,AB170=[2]Matrica!$E$3),[2]Matrica!$E$11,IF(AND(AA170=[2]Matrica!$A$11,AB170=[2]Matrica!$H$3),[2]Matrica!$H$11,IF(AND(AA170=[2]Matrica!$A$12,AB170=[2]Matrica!$B$3),[2]Matrica!$B$12,IF(AND(AA170=[2]Matrica!$A$12,AB170=[2]Matrica!$E$3),[2]Matrica!$E$12,IF(AND(AA170=[2]Matrica!$A$12,AB170=[2]Matrica!$H$3),[2]Matrica!$H$12,IF(AND(AA170=[2]Matrica!$A$13,AB170=[2]Matrica!$B$3),[2]Matrica!$B$13,IF(AND(AA170=[2]Matrica!$A$13,AB170=[2]Matrica!$E$3),[2]Matrica!$E$13,IF(AND(AA170=[2]Matrica!$A$13,AB170=[2]Matrica!$H$3),[2]Matrica!$H$13,IF(AND(AA170=[2]Matrica!$A$14,AB170=[2]Matrica!$B$3),[2]Matrica!$B$14,IF(AND(AA170=[2]Matrica!$A$14,AB170=[2]Matrica!$E$3),[2]Matrica!$E$14,IF(AND(AA170=[2]Matrica!$A$14,AB170=[2]Matrica!$H$3),[2]Matrica!$H$14,IF(AND(AA170=[2]Matrica!$A$15,AB170=[2]Matrica!$B$3),[2]Matrica!$B$15,IF(AND(AA170=[2]Matrica!$A$15,AB170=[2]Matrica!$E$3),[2]Matrica!$E$15,IF(AND(AA170=[2]Matrica!$A$15,AB170=[2]Matrica!$H$3),[2]Matrica!$H$15,IF(AND(AA170=[2]Matrica!$A$16,AB170=[2]Matrica!$B$3),[2]Matrica!$B$16,IF(AND(AA170=[2]Matrica!$A$16,AB170=[2]Matrica!$E$3),[2]Matrica!$E$16,IF(AND(AA170=[2]Matrica!$A$16,AB170=[2]Matrica!$H$3),[2]Matrica!$H$16,"")))))))))))))))))))))))))))))))))))))))</f>
        <v>3.86</v>
      </c>
      <c r="Z170" s="36">
        <f>IF(AND(AA170=[2]Matrica!$A$4,AB170=[2]Matrica!$B$3),[2]Matrica!$D$4,IF(AND(AA170=[2]Matrica!$A$4,AB170=[2]Matrica!$E$3),[2]Matrica!$G$4,IF(AND(AA170=[2]Matrica!$A$4,AB170=[2]Matrica!$H$3),[2]Matrica!$J$4,IF(AND(AA170=[2]Matrica!$A$5,AB170=[2]Matrica!$B$3),[2]Matrica!$D$5,IF(AND(AA170=[2]Matrica!$A$5,AB170=[2]Matrica!$E$3),[2]Matrica!$G$5,IF(AND(AA170=[2]Matrica!$A$5,AB170=[2]Matrica!$H$3),[2]Matrica!$J$5,IF(AND(AA170=[2]Matrica!$A$6,AB170=[2]Matrica!$B$3),[2]Matrica!$D$6,IF(AND(AA170=[2]Matrica!$A$6,AB170=[2]Matrica!$E$3),[2]Matrica!$G$6,IF(AND(AA170=[2]Matrica!$A$6,AB170=[2]Matrica!$H$3),[2]Matrica!$J$6,IF(AND(AA170=[2]Matrica!$A$7,AB170=[2]Matrica!$B$3),[2]Matrica!$D$7,IF(AND(AA170=[2]Matrica!$A$7,AB170=[2]Matrica!$E$3),[2]Matrica!$G$7,IF(AND(AA170=[2]Matrica!$A$7,AB170=[2]Matrica!$H$3),[2]Matrica!$J$7,IF(AND(AA170=[2]Matrica!$A$8,AB170=[2]Matrica!$B$3),[2]Matrica!$D$8,IF(AND(AA170=[2]Matrica!$A$8,AB170=[2]Matrica!$E$3),[2]Matrica!$G$8,IF(AND(AA170=[2]Matrica!$A$8,AB170=[2]Matrica!$H$3),[2]Matrica!$J$8,IF(AND(AA170=[2]Matrica!$A$9,AB170=[2]Matrica!$B$3),[2]Matrica!$D$9,IF(AND(AA170=[2]Matrica!$A$9,AB170=[2]Matrica!$E$3),[2]Matrica!$G$9,IF(AND(AA170=[2]Matrica!$A$9,AB170=[2]Matrica!$H$3),[2]Matrica!$J$9,IF(AND(AA170=[2]Matrica!$A$10,AB170=[2]Matrica!$B$3),[2]Matrica!$D$10,IF(AND(AA170=[2]Matrica!$A$10,AB170=[2]Matrica!$E$3),[2]Matrica!$G$10,IF(AND(AA170=[2]Matrica!$A$10,AB170=[2]Matrica!$H$3),[2]Matrica!$J$10,IF(AND(AA170=[2]Matrica!$A$11,AB170=[2]Matrica!$B$3),[2]Matrica!$D$11,IF(AND(AA170=[2]Matrica!$A$11,AB170=[2]Matrica!$E$3),[2]Matrica!$G$11,IF(AND(AA170=[2]Matrica!$A$11,AB170=[2]Matrica!$H$3),[2]Matrica!$J$11,IF(AND(AA170=[2]Matrica!$A$12,AB170=[2]Matrica!$B$3),[2]Matrica!$D$12,IF(AND(AA170=[2]Matrica!$A$12,AB170=[2]Matrica!$E$3),[2]Matrica!$G$12,IF(AND(AA170=[2]Matrica!$A$12,AB170=[2]Matrica!$H$3),[2]Matrica!$J$12,IF(AND(AA170=[2]Matrica!$A$13,AB170=[2]Matrica!$B$3),[2]Matrica!$D$13,IF(AND(AA170=[2]Matrica!$A$13,AB170=[2]Matrica!$E$3),[2]Matrica!$G$13,IF(AND(AA170=[2]Matrica!$A$13,AB170=[2]Matrica!$H$3),[2]Matrica!$J$13,IF(AND(AA170=[2]Matrica!$A$14,AB170=[2]Matrica!$B$3),[2]Matrica!$D$14,IF(AND(AA170=[2]Matrica!$A$14,AB170=[2]Matrica!$E$3),[2]Matrica!$G$14,IF(AND(AA170=[2]Matrica!$A$14,AB170=[2]Matrica!$H$3),[2]Matrica!$J$14,IF(AND(AA170=[2]Matrica!$A$15,AB170=[2]Matrica!$B$3),[2]Matrica!$D$15,IF(AND(AA170=[2]Matrica!$A$15,AB170=[2]Matrica!$E$3),[2]Matrica!$G$15,IF(AND(AA170=[2]Matrica!$A$15,AB170=[2]Matrica!$H$3),[2]Matrica!$J$15,IF(AND(AA170=[2]Matrica!$A$16,AB170=[2]Matrica!$B$3),[2]Matrica!$D$16,IF(AND(AA170=[2]Matrica!$A$16,AB170=[2]Matrica!$E$3),[2]Matrica!$G$16,IF(AND(AA170=[2]Matrica!$A$16,AB170=[2]Matrica!$H$3),[2]Matrica!$J$16,"")))))))))))))))))))))))))))))))))))))))</f>
        <v>4.12</v>
      </c>
      <c r="AA170" s="184" t="s">
        <v>8</v>
      </c>
      <c r="AB170" s="185">
        <v>1</v>
      </c>
      <c r="AC170" s="184">
        <v>3.86</v>
      </c>
      <c r="AD170" s="184" t="s">
        <v>8</v>
      </c>
      <c r="AE170" s="185">
        <v>1</v>
      </c>
      <c r="AF170" s="184">
        <v>3.86</v>
      </c>
      <c r="AG170" s="174">
        <v>15</v>
      </c>
      <c r="AH170" s="136"/>
      <c r="AI170" s="175">
        <f t="shared" si="58"/>
        <v>55170.902799999996</v>
      </c>
      <c r="AJ170" s="175">
        <f t="shared" si="59"/>
        <v>-3.2105085780340215</v>
      </c>
      <c r="AK170" s="176" t="s">
        <v>8</v>
      </c>
      <c r="AL170" s="176">
        <v>2</v>
      </c>
      <c r="AM170" s="176">
        <v>4.41</v>
      </c>
      <c r="AN170" s="177">
        <f t="shared" si="79"/>
        <v>63032.041799999999</v>
      </c>
      <c r="AO170" s="177">
        <f t="shared" si="80"/>
        <v>10.58074019970725</v>
      </c>
      <c r="AP170" s="175">
        <f t="shared" si="60"/>
        <v>827563.5419999999</v>
      </c>
      <c r="AQ170" s="177">
        <f t="shared" si="61"/>
        <v>945480.62699999998</v>
      </c>
      <c r="AR170" s="178">
        <f t="shared" si="62"/>
        <v>-117917.08500000008</v>
      </c>
    </row>
    <row r="171" spans="3:44" ht="80.099999999999994" customHeight="1">
      <c r="C171" s="36" t="s">
        <v>307</v>
      </c>
      <c r="D171" s="144" t="s">
        <v>308</v>
      </c>
      <c r="E171" s="167" t="s">
        <v>10</v>
      </c>
      <c r="F171" s="41" t="s">
        <v>304</v>
      </c>
      <c r="G171" s="36">
        <v>0.1</v>
      </c>
      <c r="H171" s="36"/>
      <c r="I171" s="36"/>
      <c r="J171" s="36">
        <v>17.32</v>
      </c>
      <c r="K171" s="36">
        <v>17.32</v>
      </c>
      <c r="L171" s="40">
        <v>19.052</v>
      </c>
      <c r="M171" s="40">
        <v>19.052</v>
      </c>
      <c r="N171" s="39">
        <v>2871.8</v>
      </c>
      <c r="O171" s="39">
        <v>54713.533600000002</v>
      </c>
      <c r="P171" s="39">
        <v>54713.533600000002</v>
      </c>
      <c r="Q171" s="39">
        <f t="shared" si="67"/>
        <v>19.420211759277336</v>
      </c>
      <c r="R171" s="39">
        <f t="shared" si="68"/>
        <v>19.420211759277336</v>
      </c>
      <c r="S171" s="39">
        <f t="shared" si="82"/>
        <v>3.83</v>
      </c>
      <c r="T171" s="36" t="str">
        <f>IF(AND('[2]Радна места'!S171&gt;=[2]Matrica!$B$4,'[2]Радна места'!S171&lt;=[2]Matrica!$J$4),"XIII",IF(AND('[2]Радна места'!S171&gt;=[2]Matrica!$B$5,'[2]Радна места'!S171&lt;=[2]Matrica!$J$5),"XII",IF(AND('[2]Радна места'!S171&gt;=[2]Matrica!$B$6,'[2]Радна места'!S171&lt;=[2]Matrica!$J$6),"XI",IF(AND('[2]Радна места'!S171&gt;=[2]Matrica!$B$7,'[2]Радна места'!S171&lt;=[2]Matrica!$J$7),"X",IF(AND('[2]Радна места'!S171&gt;=[2]Matrica!$B$8,'[2]Радна места'!S171&lt;=[2]Matrica!$J$8),"IX",IF(AND('[2]Радна места'!S171&gt;=[2]Matrica!$B$9,'[2]Радна места'!S171&lt;=[2]Matrica!$J$9),"VIII",IF(AND('[2]Радна места'!S171&gt;=[2]Matrica!$B$10,'[2]Радна места'!S171&lt;=[2]Matrica!$J$10),"VII",IF(AND('[2]Радна места'!S171&gt;=[2]Matrica!$B$11,'[2]Радна места'!S171&lt;=[2]Matrica!$J$11),"VI",IF(AND('[2]Радна места'!S171&gt;=[2]Matrica!$B$12,'[2]Радна места'!S171&lt;=[2]Matrica!$J$12),"V",IF(AND('[2]Радна места'!S171&gt;=[2]Matrica!$B$13,'[2]Радна места'!S171&lt;=[2]Matrica!$J$13),"IV",IF(AND('[2]Радна места'!S171&gt;=[2]Matrica!$B$14,'[2]Радна места'!S171&lt;=[2]Matrica!$J$14),"III",IF(AND('[2]Радна места'!S171&gt;=[2]Matrica!$B$15,'[2]Радна места'!S171&lt;=[2]Matrica!$J$15),"II",IF(AND('[2]Радна места'!S171&gt;=1.1,'[2]Радна места'!S171&lt;=[2]Matrica!$J$16),"I","")))))))))))))</f>
        <v>IX</v>
      </c>
      <c r="U171" s="36" t="str">
        <f t="shared" si="83"/>
        <v>2</v>
      </c>
      <c r="V171" s="39">
        <f t="shared" si="84"/>
        <v>3.83</v>
      </c>
      <c r="W171" s="36" t="str">
        <f>IF(AND('[2]Радна места'!V171&gt;=[2]Matrica!$B$4,'[2]Радна места'!V171&lt;=[2]Matrica!$J$4),"XIII",IF(AND('[2]Радна места'!V171&gt;=[2]Matrica!$B$5,'[2]Радна места'!V171&lt;=[2]Matrica!$J$5),"XII",IF(AND('[2]Радна места'!V171&gt;=[2]Matrica!$B$6,'[2]Радна места'!V171&lt;=[2]Matrica!$J$6),"XI",IF(AND('[2]Радна места'!V171&gt;=[2]Matrica!$B$7,'[2]Радна места'!V171&lt;=[2]Matrica!$J$7),"X",IF(AND('[2]Радна места'!V171&gt;=[2]Matrica!$B$8,'[2]Радна места'!V171&lt;=[2]Matrica!$J$8),"IX",IF(AND('[2]Радна места'!V171&gt;=[2]Matrica!$B$9,'[2]Радна места'!V171&lt;=[2]Matrica!$J$9),"VIII",IF(AND('[2]Радна места'!V171&gt;=[2]Matrica!$B$10,'[2]Радна места'!V171&lt;=[2]Matrica!$J$10),"VII",IF(AND('[2]Радна места'!V171&gt;=[2]Matrica!$B$11,'[2]Радна места'!V171&lt;=[2]Matrica!$J$11),"VI",IF(AND('[2]Радна места'!V171&gt;=[2]Matrica!$B$12,'[2]Радна места'!V171&lt;=[2]Matrica!$J$12),"V",IF(AND('[2]Радна места'!V171&gt;=[2]Matrica!$B$13,'[2]Радна места'!V171&lt;=[2]Matrica!$J$13),"IV",IF(AND('[2]Радна места'!V171&gt;=[2]Matrica!$B$14,'[2]Радна места'!V171&lt;=[2]Matrica!$J$14),"III",IF(AND('[2]Радна места'!V171&gt;=[2]Matrica!$B$15,'[2]Радна места'!V171&lt;=[2]Matrica!$J$15),"II",IF(AND('[2]Радна места'!V171&gt;=1.1,'[2]Радна места'!V171&lt;=[2]Matrica!$J$16),"I","")))))))))))))</f>
        <v>IX</v>
      </c>
      <c r="X171" s="36" t="str">
        <f t="shared" si="85"/>
        <v>2</v>
      </c>
      <c r="Y171" s="36">
        <f>IF(AND(AA171=[2]Matrica!$A$4,AB171=[2]Matrica!$B$3),[2]Matrica!$B$4,IF(AND(AA171=[2]Matrica!$A$4,AB171=[2]Matrica!$E$3),[2]Matrica!$E$4,IF(AND(AA171=[2]Matrica!$A$4,AB171=[2]Matrica!$H$3),[2]Matrica!$H$4,IF(AND(AA171=[2]Matrica!$A$5,AB171=[2]Matrica!$B$3),[2]Matrica!$B$5,IF(AND(AA171=[2]Matrica!$A$5,AB171=[2]Matrica!$E$3),[2]Matrica!$E$5,IF(AND(AA171=[2]Matrica!$A$5,AB171=[2]Matrica!$H$3),[2]Matrica!$H$5,IF(AND(AA171=[2]Matrica!$A$6,AB171=[2]Matrica!$B$3),[2]Matrica!$B$6,IF(AND(AA171=[2]Matrica!$A$6,AB171=[2]Matrica!$E$3),[2]Matrica!$E$6,IF(AND(AA171=[2]Matrica!$A$6,AB171=[2]Matrica!$H$3),[2]Matrica!$H$6,IF(AND(AA171=[2]Matrica!$A$7,AB171=[2]Matrica!$B$3),[2]Matrica!$B$7,IF(AND(AA171=[2]Matrica!$A$7,AB171=[2]Matrica!$E$3),[2]Matrica!$E$7,IF(AND(AA171=[2]Matrica!$A$7,AB171=[2]Matrica!$H$3),[2]Matrica!$H$7,IF(AND(AA171=[2]Matrica!$A$8,AB171=[2]Matrica!$B$3),[2]Matrica!$B$8,IF(AND(AA171=[2]Matrica!$A$8,AB171=[2]Matrica!$E$3),[2]Matrica!$E$8,IF(AND(AA171=[2]Matrica!$A$8,AB171=[2]Matrica!$H$3),[2]Matrica!$H$8,IF(AND(AA171=[2]Matrica!$A$9,AB171=[2]Matrica!$B$3),[2]Matrica!$B$9,IF(AND(AA171=[2]Matrica!$A$9,AB171=[2]Matrica!$E$3),[2]Matrica!$E$9,IF(AND(AA171=[2]Matrica!$A$9,AB171=[2]Matrica!$H$3),[2]Matrica!$H$9,IF(AND(AA171=[2]Matrica!$A$10,AB171=[2]Matrica!$B$3),[2]Matrica!$B$10,IF(AND(AA171=[2]Matrica!$A$10,AB171=[2]Matrica!$E$3),[2]Matrica!$E$10,IF(AND(AA171=[2]Matrica!$A$10,AB171=[2]Matrica!$H$3),[2]Matrica!$H$10,IF(AND(AA171=[2]Matrica!$A$11,AB171=[2]Matrica!$B$3),[2]Matrica!$B$11,IF(AND(AA171=[2]Matrica!$A$11,AB171=[2]Matrica!$E$3),[2]Matrica!$E$11,IF(AND(AA171=[2]Matrica!$A$11,AB171=[2]Matrica!$H$3),[2]Matrica!$H$11,IF(AND(AA171=[2]Matrica!$A$12,AB171=[2]Matrica!$B$3),[2]Matrica!$B$12,IF(AND(AA171=[2]Matrica!$A$12,AB171=[2]Matrica!$E$3),[2]Matrica!$E$12,IF(AND(AA171=[2]Matrica!$A$12,AB171=[2]Matrica!$H$3),[2]Matrica!$H$12,IF(AND(AA171=[2]Matrica!$A$13,AB171=[2]Matrica!$B$3),[2]Matrica!$B$13,IF(AND(AA171=[2]Matrica!$A$13,AB171=[2]Matrica!$E$3),[2]Matrica!$E$13,IF(AND(AA171=[2]Matrica!$A$13,AB171=[2]Matrica!$H$3),[2]Matrica!$H$13,IF(AND(AA171=[2]Matrica!$A$14,AB171=[2]Matrica!$B$3),[2]Matrica!$B$14,IF(AND(AA171=[2]Matrica!$A$14,AB171=[2]Matrica!$E$3),[2]Matrica!$E$14,IF(AND(AA171=[2]Matrica!$A$14,AB171=[2]Matrica!$H$3),[2]Matrica!$H$14,IF(AND(AA171=[2]Matrica!$A$15,AB171=[2]Matrica!$B$3),[2]Matrica!$B$15,IF(AND(AA171=[2]Matrica!$A$15,AB171=[2]Matrica!$E$3),[2]Matrica!$E$15,IF(AND(AA171=[2]Matrica!$A$15,AB171=[2]Matrica!$H$3),[2]Matrica!$H$15,IF(AND(AA171=[2]Matrica!$A$16,AB171=[2]Matrica!$B$3),[2]Matrica!$B$16,IF(AND(AA171=[2]Matrica!$A$16,AB171=[2]Matrica!$E$3),[2]Matrica!$E$16,IF(AND(AA171=[2]Matrica!$A$16,AB171=[2]Matrica!$H$3),[2]Matrica!$H$16,"")))))))))))))))))))))))))))))))))))))))</f>
        <v>3.86</v>
      </c>
      <c r="Z171" s="36">
        <f>IF(AND(AA171=[2]Matrica!$A$4,AB171=[2]Matrica!$B$3),[2]Matrica!$D$4,IF(AND(AA171=[2]Matrica!$A$4,AB171=[2]Matrica!$E$3),[2]Matrica!$G$4,IF(AND(AA171=[2]Matrica!$A$4,AB171=[2]Matrica!$H$3),[2]Matrica!$J$4,IF(AND(AA171=[2]Matrica!$A$5,AB171=[2]Matrica!$B$3),[2]Matrica!$D$5,IF(AND(AA171=[2]Matrica!$A$5,AB171=[2]Matrica!$E$3),[2]Matrica!$G$5,IF(AND(AA171=[2]Matrica!$A$5,AB171=[2]Matrica!$H$3),[2]Matrica!$J$5,IF(AND(AA171=[2]Matrica!$A$6,AB171=[2]Matrica!$B$3),[2]Matrica!$D$6,IF(AND(AA171=[2]Matrica!$A$6,AB171=[2]Matrica!$E$3),[2]Matrica!$G$6,IF(AND(AA171=[2]Matrica!$A$6,AB171=[2]Matrica!$H$3),[2]Matrica!$J$6,IF(AND(AA171=[2]Matrica!$A$7,AB171=[2]Matrica!$B$3),[2]Matrica!$D$7,IF(AND(AA171=[2]Matrica!$A$7,AB171=[2]Matrica!$E$3),[2]Matrica!$G$7,IF(AND(AA171=[2]Matrica!$A$7,AB171=[2]Matrica!$H$3),[2]Matrica!$J$7,IF(AND(AA171=[2]Matrica!$A$8,AB171=[2]Matrica!$B$3),[2]Matrica!$D$8,IF(AND(AA171=[2]Matrica!$A$8,AB171=[2]Matrica!$E$3),[2]Matrica!$G$8,IF(AND(AA171=[2]Matrica!$A$8,AB171=[2]Matrica!$H$3),[2]Matrica!$J$8,IF(AND(AA171=[2]Matrica!$A$9,AB171=[2]Matrica!$B$3),[2]Matrica!$D$9,IF(AND(AA171=[2]Matrica!$A$9,AB171=[2]Matrica!$E$3),[2]Matrica!$G$9,IF(AND(AA171=[2]Matrica!$A$9,AB171=[2]Matrica!$H$3),[2]Matrica!$J$9,IF(AND(AA171=[2]Matrica!$A$10,AB171=[2]Matrica!$B$3),[2]Matrica!$D$10,IF(AND(AA171=[2]Matrica!$A$10,AB171=[2]Matrica!$E$3),[2]Matrica!$G$10,IF(AND(AA171=[2]Matrica!$A$10,AB171=[2]Matrica!$H$3),[2]Matrica!$J$10,IF(AND(AA171=[2]Matrica!$A$11,AB171=[2]Matrica!$B$3),[2]Matrica!$D$11,IF(AND(AA171=[2]Matrica!$A$11,AB171=[2]Matrica!$E$3),[2]Matrica!$G$11,IF(AND(AA171=[2]Matrica!$A$11,AB171=[2]Matrica!$H$3),[2]Matrica!$J$11,IF(AND(AA171=[2]Matrica!$A$12,AB171=[2]Matrica!$B$3),[2]Matrica!$D$12,IF(AND(AA171=[2]Matrica!$A$12,AB171=[2]Matrica!$E$3),[2]Matrica!$G$12,IF(AND(AA171=[2]Matrica!$A$12,AB171=[2]Matrica!$H$3),[2]Matrica!$J$12,IF(AND(AA171=[2]Matrica!$A$13,AB171=[2]Matrica!$B$3),[2]Matrica!$D$13,IF(AND(AA171=[2]Matrica!$A$13,AB171=[2]Matrica!$E$3),[2]Matrica!$G$13,IF(AND(AA171=[2]Matrica!$A$13,AB171=[2]Matrica!$H$3),[2]Matrica!$J$13,IF(AND(AA171=[2]Matrica!$A$14,AB171=[2]Matrica!$B$3),[2]Matrica!$D$14,IF(AND(AA171=[2]Matrica!$A$14,AB171=[2]Matrica!$E$3),[2]Matrica!$G$14,IF(AND(AA171=[2]Matrica!$A$14,AB171=[2]Matrica!$H$3),[2]Matrica!$J$14,IF(AND(AA171=[2]Matrica!$A$15,AB171=[2]Matrica!$B$3),[2]Matrica!$D$15,IF(AND(AA171=[2]Matrica!$A$15,AB171=[2]Matrica!$E$3),[2]Matrica!$G$15,IF(AND(AA171=[2]Matrica!$A$15,AB171=[2]Matrica!$H$3),[2]Matrica!$J$15,IF(AND(AA171=[2]Matrica!$A$16,AB171=[2]Matrica!$B$3),[2]Matrica!$D$16,IF(AND(AA171=[2]Matrica!$A$16,AB171=[2]Matrica!$E$3),[2]Matrica!$G$16,IF(AND(AA171=[2]Matrica!$A$16,AB171=[2]Matrica!$H$3),[2]Matrica!$J$16,"")))))))))))))))))))))))))))))))))))))))</f>
        <v>4.12</v>
      </c>
      <c r="AA171" s="184" t="s">
        <v>8</v>
      </c>
      <c r="AB171" s="185">
        <v>1</v>
      </c>
      <c r="AC171" s="184">
        <v>3.86</v>
      </c>
      <c r="AD171" s="184" t="s">
        <v>8</v>
      </c>
      <c r="AE171" s="185">
        <v>1</v>
      </c>
      <c r="AF171" s="184">
        <v>3.86</v>
      </c>
      <c r="AG171" s="174">
        <v>0</v>
      </c>
      <c r="AH171" s="136"/>
      <c r="AI171" s="175">
        <f t="shared" si="58"/>
        <v>55170.902799999996</v>
      </c>
      <c r="AJ171" s="175">
        <f t="shared" si="59"/>
        <v>0.83593431077533253</v>
      </c>
      <c r="AK171" s="176" t="s">
        <v>8</v>
      </c>
      <c r="AL171" s="176">
        <v>2</v>
      </c>
      <c r="AM171" s="176">
        <v>4.24</v>
      </c>
      <c r="AN171" s="177">
        <f t="shared" si="79"/>
        <v>60602.235200000003</v>
      </c>
      <c r="AO171" s="177">
        <f t="shared" si="80"/>
        <v>10.762787947587427</v>
      </c>
      <c r="AP171" s="175">
        <f t="shared" si="60"/>
        <v>0</v>
      </c>
      <c r="AQ171" s="177">
        <f t="shared" si="61"/>
        <v>0</v>
      </c>
      <c r="AR171" s="178">
        <f t="shared" si="62"/>
        <v>0</v>
      </c>
    </row>
    <row r="172" spans="3:44" ht="80.099999999999994" customHeight="1">
      <c r="C172" s="36" t="s">
        <v>309</v>
      </c>
      <c r="D172" s="144" t="s">
        <v>99</v>
      </c>
      <c r="E172" s="167" t="s">
        <v>10</v>
      </c>
      <c r="F172" s="41" t="s">
        <v>304</v>
      </c>
      <c r="G172" s="36">
        <v>0.1</v>
      </c>
      <c r="H172" s="36"/>
      <c r="I172" s="36"/>
      <c r="J172" s="36">
        <v>17.32</v>
      </c>
      <c r="K172" s="36">
        <v>17.32</v>
      </c>
      <c r="L172" s="40">
        <v>19.052</v>
      </c>
      <c r="M172" s="40">
        <v>19.052</v>
      </c>
      <c r="N172" s="39">
        <v>2871.8</v>
      </c>
      <c r="O172" s="39">
        <v>54713.533600000002</v>
      </c>
      <c r="P172" s="39">
        <v>54713.533600000002</v>
      </c>
      <c r="Q172" s="39">
        <f t="shared" si="67"/>
        <v>19.420211759277336</v>
      </c>
      <c r="R172" s="39">
        <f t="shared" si="68"/>
        <v>19.420211759277336</v>
      </c>
      <c r="S172" s="39">
        <f t="shared" si="82"/>
        <v>3.83</v>
      </c>
      <c r="T172" s="36" t="str">
        <f>IF(AND('[2]Радна места'!S172&gt;=[2]Matrica!$B$4,'[2]Радна места'!S172&lt;=[2]Matrica!$J$4),"XIII",IF(AND('[2]Радна места'!S172&gt;=[2]Matrica!$B$5,'[2]Радна места'!S172&lt;=[2]Matrica!$J$5),"XII",IF(AND('[2]Радна места'!S172&gt;=[2]Matrica!$B$6,'[2]Радна места'!S172&lt;=[2]Matrica!$J$6),"XI",IF(AND('[2]Радна места'!S172&gt;=[2]Matrica!$B$7,'[2]Радна места'!S172&lt;=[2]Matrica!$J$7),"X",IF(AND('[2]Радна места'!S172&gt;=[2]Matrica!$B$8,'[2]Радна места'!S172&lt;=[2]Matrica!$J$8),"IX",IF(AND('[2]Радна места'!S172&gt;=[2]Matrica!$B$9,'[2]Радна места'!S172&lt;=[2]Matrica!$J$9),"VIII",IF(AND('[2]Радна места'!S172&gt;=[2]Matrica!$B$10,'[2]Радна места'!S172&lt;=[2]Matrica!$J$10),"VII",IF(AND('[2]Радна места'!S172&gt;=[2]Matrica!$B$11,'[2]Радна места'!S172&lt;=[2]Matrica!$J$11),"VI",IF(AND('[2]Радна места'!S172&gt;=[2]Matrica!$B$12,'[2]Радна места'!S172&lt;=[2]Matrica!$J$12),"V",IF(AND('[2]Радна места'!S172&gt;=[2]Matrica!$B$13,'[2]Радна места'!S172&lt;=[2]Matrica!$J$13),"IV",IF(AND('[2]Радна места'!S172&gt;=[2]Matrica!$B$14,'[2]Радна места'!S172&lt;=[2]Matrica!$J$14),"III",IF(AND('[2]Радна места'!S172&gt;=[2]Matrica!$B$15,'[2]Радна места'!S172&lt;=[2]Matrica!$J$15),"II",IF(AND('[2]Радна места'!S172&gt;=1.1,'[2]Радна места'!S172&lt;=[2]Matrica!$J$16),"I","")))))))))))))</f>
        <v>VIII</v>
      </c>
      <c r="U172" s="36" t="str">
        <f t="shared" si="83"/>
        <v>2</v>
      </c>
      <c r="V172" s="39">
        <f t="shared" si="84"/>
        <v>3.83</v>
      </c>
      <c r="W172" s="36" t="str">
        <f>IF(AND('[2]Радна места'!V172&gt;=[2]Matrica!$B$4,'[2]Радна места'!V172&lt;=[2]Matrica!$J$4),"XIII",IF(AND('[2]Радна места'!V172&gt;=[2]Matrica!$B$5,'[2]Радна места'!V172&lt;=[2]Matrica!$J$5),"XII",IF(AND('[2]Радна места'!V172&gt;=[2]Matrica!$B$6,'[2]Радна места'!V172&lt;=[2]Matrica!$J$6),"XI",IF(AND('[2]Радна места'!V172&gt;=[2]Matrica!$B$7,'[2]Радна места'!V172&lt;=[2]Matrica!$J$7),"X",IF(AND('[2]Радна места'!V172&gt;=[2]Matrica!$B$8,'[2]Радна места'!V172&lt;=[2]Matrica!$J$8),"IX",IF(AND('[2]Радна места'!V172&gt;=[2]Matrica!$B$9,'[2]Радна места'!V172&lt;=[2]Matrica!$J$9),"VIII",IF(AND('[2]Радна места'!V172&gt;=[2]Matrica!$B$10,'[2]Радна места'!V172&lt;=[2]Matrica!$J$10),"VII",IF(AND('[2]Радна места'!V172&gt;=[2]Matrica!$B$11,'[2]Радна места'!V172&lt;=[2]Matrica!$J$11),"VI",IF(AND('[2]Радна места'!V172&gt;=[2]Matrica!$B$12,'[2]Радна места'!V172&lt;=[2]Matrica!$J$12),"V",IF(AND('[2]Радна места'!V172&gt;=[2]Matrica!$B$13,'[2]Радна места'!V172&lt;=[2]Matrica!$J$13),"IV",IF(AND('[2]Радна места'!V172&gt;=[2]Matrica!$B$14,'[2]Радна места'!V172&lt;=[2]Matrica!$J$14),"III",IF(AND('[2]Радна места'!V172&gt;=[2]Matrica!$B$15,'[2]Радна места'!V172&lt;=[2]Matrica!$J$15),"II",IF(AND('[2]Радна места'!V172&gt;=1.1,'[2]Радна места'!V172&lt;=[2]Matrica!$J$16),"I","")))))))))))))</f>
        <v>VIII</v>
      </c>
      <c r="X172" s="36" t="str">
        <f t="shared" si="85"/>
        <v>2</v>
      </c>
      <c r="Y172" s="36">
        <f>IF(AND(AA172=[2]Matrica!$A$4,AB172=[2]Matrica!$B$3),[2]Matrica!$B$4,IF(AND(AA172=[2]Matrica!$A$4,AB172=[2]Matrica!$E$3),[2]Matrica!$E$4,IF(AND(AA172=[2]Matrica!$A$4,AB172=[2]Matrica!$H$3),[2]Matrica!$H$4,IF(AND(AA172=[2]Matrica!$A$5,AB172=[2]Matrica!$B$3),[2]Matrica!$B$5,IF(AND(AA172=[2]Matrica!$A$5,AB172=[2]Matrica!$E$3),[2]Matrica!$E$5,IF(AND(AA172=[2]Matrica!$A$5,AB172=[2]Matrica!$H$3),[2]Matrica!$H$5,IF(AND(AA172=[2]Matrica!$A$6,AB172=[2]Matrica!$B$3),[2]Matrica!$B$6,IF(AND(AA172=[2]Matrica!$A$6,AB172=[2]Matrica!$E$3),[2]Matrica!$E$6,IF(AND(AA172=[2]Matrica!$A$6,AB172=[2]Matrica!$H$3),[2]Matrica!$H$6,IF(AND(AA172=[2]Matrica!$A$7,AB172=[2]Matrica!$B$3),[2]Matrica!$B$7,IF(AND(AA172=[2]Matrica!$A$7,AB172=[2]Matrica!$E$3),[2]Matrica!$E$7,IF(AND(AA172=[2]Matrica!$A$7,AB172=[2]Matrica!$H$3),[2]Matrica!$H$7,IF(AND(AA172=[2]Matrica!$A$8,AB172=[2]Matrica!$B$3),[2]Matrica!$B$8,IF(AND(AA172=[2]Matrica!$A$8,AB172=[2]Matrica!$E$3),[2]Matrica!$E$8,IF(AND(AA172=[2]Matrica!$A$8,AB172=[2]Matrica!$H$3),[2]Matrica!$H$8,IF(AND(AA172=[2]Matrica!$A$9,AB172=[2]Matrica!$B$3),[2]Matrica!$B$9,IF(AND(AA172=[2]Matrica!$A$9,AB172=[2]Matrica!$E$3),[2]Matrica!$E$9,IF(AND(AA172=[2]Matrica!$A$9,AB172=[2]Matrica!$H$3),[2]Matrica!$H$9,IF(AND(AA172=[2]Matrica!$A$10,AB172=[2]Matrica!$B$3),[2]Matrica!$B$10,IF(AND(AA172=[2]Matrica!$A$10,AB172=[2]Matrica!$E$3),[2]Matrica!$E$10,IF(AND(AA172=[2]Matrica!$A$10,AB172=[2]Matrica!$H$3),[2]Matrica!$H$10,IF(AND(AA172=[2]Matrica!$A$11,AB172=[2]Matrica!$B$3),[2]Matrica!$B$11,IF(AND(AA172=[2]Matrica!$A$11,AB172=[2]Matrica!$E$3),[2]Matrica!$E$11,IF(AND(AA172=[2]Matrica!$A$11,AB172=[2]Matrica!$H$3),[2]Matrica!$H$11,IF(AND(AA172=[2]Matrica!$A$12,AB172=[2]Matrica!$B$3),[2]Matrica!$B$12,IF(AND(AA172=[2]Matrica!$A$12,AB172=[2]Matrica!$E$3),[2]Matrica!$E$12,IF(AND(AA172=[2]Matrica!$A$12,AB172=[2]Matrica!$H$3),[2]Matrica!$H$12,IF(AND(AA172=[2]Matrica!$A$13,AB172=[2]Matrica!$B$3),[2]Matrica!$B$13,IF(AND(AA172=[2]Matrica!$A$13,AB172=[2]Matrica!$E$3),[2]Matrica!$E$13,IF(AND(AA172=[2]Matrica!$A$13,AB172=[2]Matrica!$H$3),[2]Matrica!$H$13,IF(AND(AA172=[2]Matrica!$A$14,AB172=[2]Matrica!$B$3),[2]Matrica!$B$14,IF(AND(AA172=[2]Matrica!$A$14,AB172=[2]Matrica!$E$3),[2]Matrica!$E$14,IF(AND(AA172=[2]Matrica!$A$14,AB172=[2]Matrica!$H$3),[2]Matrica!$H$14,IF(AND(AA172=[2]Matrica!$A$15,AB172=[2]Matrica!$B$3),[2]Matrica!$B$15,IF(AND(AA172=[2]Matrica!$A$15,AB172=[2]Matrica!$E$3),[2]Matrica!$E$15,IF(AND(AA172=[2]Matrica!$A$15,AB172=[2]Matrica!$H$3),[2]Matrica!$H$15,IF(AND(AA172=[2]Matrica!$A$16,AB172=[2]Matrica!$B$3),[2]Matrica!$B$16,IF(AND(AA172=[2]Matrica!$A$16,AB172=[2]Matrica!$E$3),[2]Matrica!$E$16,IF(AND(AA172=[2]Matrica!$A$16,AB172=[2]Matrica!$H$3),[2]Matrica!$H$16,"")))))))))))))))))))))))))))))))))))))))</f>
        <v>3.86</v>
      </c>
      <c r="Z172" s="36">
        <f>IF(AND(AA172=[2]Matrica!$A$4,AB172=[2]Matrica!$B$3),[2]Matrica!$D$4,IF(AND(AA172=[2]Matrica!$A$4,AB172=[2]Matrica!$E$3),[2]Matrica!$G$4,IF(AND(AA172=[2]Matrica!$A$4,AB172=[2]Matrica!$H$3),[2]Matrica!$J$4,IF(AND(AA172=[2]Matrica!$A$5,AB172=[2]Matrica!$B$3),[2]Matrica!$D$5,IF(AND(AA172=[2]Matrica!$A$5,AB172=[2]Matrica!$E$3),[2]Matrica!$G$5,IF(AND(AA172=[2]Matrica!$A$5,AB172=[2]Matrica!$H$3),[2]Matrica!$J$5,IF(AND(AA172=[2]Matrica!$A$6,AB172=[2]Matrica!$B$3),[2]Matrica!$D$6,IF(AND(AA172=[2]Matrica!$A$6,AB172=[2]Matrica!$E$3),[2]Matrica!$G$6,IF(AND(AA172=[2]Matrica!$A$6,AB172=[2]Matrica!$H$3),[2]Matrica!$J$6,IF(AND(AA172=[2]Matrica!$A$7,AB172=[2]Matrica!$B$3),[2]Matrica!$D$7,IF(AND(AA172=[2]Matrica!$A$7,AB172=[2]Matrica!$E$3),[2]Matrica!$G$7,IF(AND(AA172=[2]Matrica!$A$7,AB172=[2]Matrica!$H$3),[2]Matrica!$J$7,IF(AND(AA172=[2]Matrica!$A$8,AB172=[2]Matrica!$B$3),[2]Matrica!$D$8,IF(AND(AA172=[2]Matrica!$A$8,AB172=[2]Matrica!$E$3),[2]Matrica!$G$8,IF(AND(AA172=[2]Matrica!$A$8,AB172=[2]Matrica!$H$3),[2]Matrica!$J$8,IF(AND(AA172=[2]Matrica!$A$9,AB172=[2]Matrica!$B$3),[2]Matrica!$D$9,IF(AND(AA172=[2]Matrica!$A$9,AB172=[2]Matrica!$E$3),[2]Matrica!$G$9,IF(AND(AA172=[2]Matrica!$A$9,AB172=[2]Matrica!$H$3),[2]Matrica!$J$9,IF(AND(AA172=[2]Matrica!$A$10,AB172=[2]Matrica!$B$3),[2]Matrica!$D$10,IF(AND(AA172=[2]Matrica!$A$10,AB172=[2]Matrica!$E$3),[2]Matrica!$G$10,IF(AND(AA172=[2]Matrica!$A$10,AB172=[2]Matrica!$H$3),[2]Matrica!$J$10,IF(AND(AA172=[2]Matrica!$A$11,AB172=[2]Matrica!$B$3),[2]Matrica!$D$11,IF(AND(AA172=[2]Matrica!$A$11,AB172=[2]Matrica!$E$3),[2]Matrica!$G$11,IF(AND(AA172=[2]Matrica!$A$11,AB172=[2]Matrica!$H$3),[2]Matrica!$J$11,IF(AND(AA172=[2]Matrica!$A$12,AB172=[2]Matrica!$B$3),[2]Matrica!$D$12,IF(AND(AA172=[2]Matrica!$A$12,AB172=[2]Matrica!$E$3),[2]Matrica!$G$12,IF(AND(AA172=[2]Matrica!$A$12,AB172=[2]Matrica!$H$3),[2]Matrica!$J$12,IF(AND(AA172=[2]Matrica!$A$13,AB172=[2]Matrica!$B$3),[2]Matrica!$D$13,IF(AND(AA172=[2]Matrica!$A$13,AB172=[2]Matrica!$E$3),[2]Matrica!$G$13,IF(AND(AA172=[2]Matrica!$A$13,AB172=[2]Matrica!$H$3),[2]Matrica!$J$13,IF(AND(AA172=[2]Matrica!$A$14,AB172=[2]Matrica!$B$3),[2]Matrica!$D$14,IF(AND(AA172=[2]Matrica!$A$14,AB172=[2]Matrica!$E$3),[2]Matrica!$G$14,IF(AND(AA172=[2]Matrica!$A$14,AB172=[2]Matrica!$H$3),[2]Matrica!$J$14,IF(AND(AA172=[2]Matrica!$A$15,AB172=[2]Matrica!$B$3),[2]Matrica!$D$15,IF(AND(AA172=[2]Matrica!$A$15,AB172=[2]Matrica!$E$3),[2]Matrica!$G$15,IF(AND(AA172=[2]Matrica!$A$15,AB172=[2]Matrica!$H$3),[2]Matrica!$J$15,IF(AND(AA172=[2]Matrica!$A$16,AB172=[2]Matrica!$B$3),[2]Matrica!$D$16,IF(AND(AA172=[2]Matrica!$A$16,AB172=[2]Matrica!$E$3),[2]Matrica!$G$16,IF(AND(AA172=[2]Matrica!$A$16,AB172=[2]Matrica!$H$3),[2]Matrica!$J$16,"")))))))))))))))))))))))))))))))))))))))</f>
        <v>4.12</v>
      </c>
      <c r="AA172" s="184" t="s">
        <v>8</v>
      </c>
      <c r="AB172" s="185">
        <v>1</v>
      </c>
      <c r="AC172" s="184">
        <v>3.86</v>
      </c>
      <c r="AD172" s="184" t="s">
        <v>8</v>
      </c>
      <c r="AE172" s="185">
        <v>1</v>
      </c>
      <c r="AF172" s="184">
        <v>3.86</v>
      </c>
      <c r="AG172" s="174">
        <v>0</v>
      </c>
      <c r="AH172" s="136"/>
      <c r="AI172" s="175">
        <f t="shared" si="58"/>
        <v>55170.902799999996</v>
      </c>
      <c r="AJ172" s="175">
        <f t="shared" si="59"/>
        <v>0.83593431077533253</v>
      </c>
      <c r="AK172" s="176" t="s">
        <v>8</v>
      </c>
      <c r="AL172" s="176">
        <v>2</v>
      </c>
      <c r="AM172" s="176">
        <v>4.24</v>
      </c>
      <c r="AN172" s="177">
        <f t="shared" si="79"/>
        <v>60602.235200000003</v>
      </c>
      <c r="AO172" s="177">
        <f t="shared" si="80"/>
        <v>10.762787947587427</v>
      </c>
      <c r="AP172" s="175">
        <f t="shared" si="60"/>
        <v>0</v>
      </c>
      <c r="AQ172" s="177">
        <f t="shared" si="61"/>
        <v>0</v>
      </c>
      <c r="AR172" s="178">
        <f t="shared" si="62"/>
        <v>0</v>
      </c>
    </row>
    <row r="173" spans="3:44" ht="80.099999999999994" customHeight="1">
      <c r="C173" s="36" t="s">
        <v>310</v>
      </c>
      <c r="D173" s="144" t="s">
        <v>311</v>
      </c>
      <c r="E173" s="167" t="s">
        <v>10</v>
      </c>
      <c r="F173" s="41" t="s">
        <v>304</v>
      </c>
      <c r="G173" s="36"/>
      <c r="H173" s="36"/>
      <c r="I173" s="36"/>
      <c r="J173" s="36">
        <v>17.32</v>
      </c>
      <c r="K173" s="36">
        <v>17.32</v>
      </c>
      <c r="L173" s="40">
        <v>17.32</v>
      </c>
      <c r="M173" s="40">
        <v>17.32</v>
      </c>
      <c r="N173" s="39">
        <v>2871.8</v>
      </c>
      <c r="O173" s="39">
        <v>49739.576000000001</v>
      </c>
      <c r="P173" s="39">
        <v>49739.576000000001</v>
      </c>
      <c r="Q173" s="39">
        <f t="shared" si="67"/>
        <v>17.654737962979397</v>
      </c>
      <c r="R173" s="39">
        <f t="shared" si="68"/>
        <v>17.654737962979397</v>
      </c>
      <c r="S173" s="39">
        <f t="shared" si="82"/>
        <v>3.48</v>
      </c>
      <c r="T173" s="36" t="str">
        <f>IF(AND('[2]Радна места'!S173&gt;=[2]Matrica!$B$4,'[2]Радна места'!S173&lt;=[2]Matrica!$J$4),"XIII",IF(AND('[2]Радна места'!S173&gt;=[2]Matrica!$B$5,'[2]Радна места'!S173&lt;=[2]Matrica!$J$5),"XII",IF(AND('[2]Радна места'!S173&gt;=[2]Matrica!$B$6,'[2]Радна места'!S173&lt;=[2]Matrica!$J$6),"XI",IF(AND('[2]Радна места'!S173&gt;=[2]Matrica!$B$7,'[2]Радна места'!S173&lt;=[2]Matrica!$J$7),"X",IF(AND('[2]Радна места'!S173&gt;=[2]Matrica!$B$8,'[2]Радна места'!S173&lt;=[2]Matrica!$J$8),"IX",IF(AND('[2]Радна места'!S173&gt;=[2]Matrica!$B$9,'[2]Радна места'!S173&lt;=[2]Matrica!$J$9),"VIII",IF(AND('[2]Радна места'!S173&gt;=[2]Matrica!$B$10,'[2]Радна места'!S173&lt;=[2]Matrica!$J$10),"VII",IF(AND('[2]Радна места'!S173&gt;=[2]Matrica!$B$11,'[2]Радна места'!S173&lt;=[2]Matrica!$J$11),"VI",IF(AND('[2]Радна места'!S173&gt;=[2]Matrica!$B$12,'[2]Радна места'!S173&lt;=[2]Matrica!$J$12),"V",IF(AND('[2]Радна места'!S173&gt;=[2]Matrica!$B$13,'[2]Радна места'!S173&lt;=[2]Matrica!$J$13),"IV",IF(AND('[2]Радна места'!S173&gt;=[2]Matrica!$B$14,'[2]Радна места'!S173&lt;=[2]Matrica!$J$14),"III",IF(AND('[2]Радна места'!S173&gt;=[2]Matrica!$B$15,'[2]Радна места'!S173&lt;=[2]Matrica!$J$15),"II",IF(AND('[2]Радна места'!S173&gt;=1.1,'[2]Радна места'!S173&lt;=[2]Matrica!$J$16),"I","")))))))))))))</f>
        <v>VIII</v>
      </c>
      <c r="U173" s="36" t="str">
        <f t="shared" si="83"/>
        <v>1</v>
      </c>
      <c r="V173" s="39">
        <f t="shared" si="84"/>
        <v>3.48</v>
      </c>
      <c r="W173" s="36" t="str">
        <f>IF(AND('[2]Радна места'!V173&gt;=[2]Matrica!$B$4,'[2]Радна места'!V173&lt;=[2]Matrica!$J$4),"XIII",IF(AND('[2]Радна места'!V173&gt;=[2]Matrica!$B$5,'[2]Радна места'!V173&lt;=[2]Matrica!$J$5),"XII",IF(AND('[2]Радна места'!V173&gt;=[2]Matrica!$B$6,'[2]Радна места'!V173&lt;=[2]Matrica!$J$6),"XI",IF(AND('[2]Радна места'!V173&gt;=[2]Matrica!$B$7,'[2]Радна места'!V173&lt;=[2]Matrica!$J$7),"X",IF(AND('[2]Радна места'!V173&gt;=[2]Matrica!$B$8,'[2]Радна места'!V173&lt;=[2]Matrica!$J$8),"IX",IF(AND('[2]Радна места'!V173&gt;=[2]Matrica!$B$9,'[2]Радна места'!V173&lt;=[2]Matrica!$J$9),"VIII",IF(AND('[2]Радна места'!V173&gt;=[2]Matrica!$B$10,'[2]Радна места'!V173&lt;=[2]Matrica!$J$10),"VII",IF(AND('[2]Радна места'!V173&gt;=[2]Matrica!$B$11,'[2]Радна места'!V173&lt;=[2]Matrica!$J$11),"VI",IF(AND('[2]Радна места'!V173&gt;=[2]Matrica!$B$12,'[2]Радна места'!V173&lt;=[2]Matrica!$J$12),"V",IF(AND('[2]Радна места'!V173&gt;=[2]Matrica!$B$13,'[2]Радна места'!V173&lt;=[2]Matrica!$J$13),"IV",IF(AND('[2]Радна места'!V173&gt;=[2]Matrica!$B$14,'[2]Радна места'!V173&lt;=[2]Matrica!$J$14),"III",IF(AND('[2]Радна места'!V173&gt;=[2]Matrica!$B$15,'[2]Радна места'!V173&lt;=[2]Matrica!$J$15),"II",IF(AND('[2]Радна места'!V173&gt;=1.1,'[2]Радна места'!V173&lt;=[2]Matrica!$J$16),"I","")))))))))))))</f>
        <v>VIII</v>
      </c>
      <c r="X173" s="36" t="str">
        <f t="shared" si="85"/>
        <v>1</v>
      </c>
      <c r="Y173" s="36">
        <f>IF(AND(AA173=[2]Matrica!$A$4,AB173=[2]Matrica!$B$3),[2]Matrica!$B$4,IF(AND(AA173=[2]Matrica!$A$4,AB173=[2]Matrica!$E$3),[2]Matrica!$E$4,IF(AND(AA173=[2]Matrica!$A$4,AB173=[2]Matrica!$H$3),[2]Matrica!$H$4,IF(AND(AA173=[2]Matrica!$A$5,AB173=[2]Matrica!$B$3),[2]Matrica!$B$5,IF(AND(AA173=[2]Matrica!$A$5,AB173=[2]Matrica!$E$3),[2]Matrica!$E$5,IF(AND(AA173=[2]Matrica!$A$5,AB173=[2]Matrica!$H$3),[2]Matrica!$H$5,IF(AND(AA173=[2]Matrica!$A$6,AB173=[2]Matrica!$B$3),[2]Matrica!$B$6,IF(AND(AA173=[2]Matrica!$A$6,AB173=[2]Matrica!$E$3),[2]Matrica!$E$6,IF(AND(AA173=[2]Matrica!$A$6,AB173=[2]Matrica!$H$3),[2]Matrica!$H$6,IF(AND(AA173=[2]Matrica!$A$7,AB173=[2]Matrica!$B$3),[2]Matrica!$B$7,IF(AND(AA173=[2]Matrica!$A$7,AB173=[2]Matrica!$E$3),[2]Matrica!$E$7,IF(AND(AA173=[2]Matrica!$A$7,AB173=[2]Matrica!$H$3),[2]Matrica!$H$7,IF(AND(AA173=[2]Matrica!$A$8,AB173=[2]Matrica!$B$3),[2]Matrica!$B$8,IF(AND(AA173=[2]Matrica!$A$8,AB173=[2]Matrica!$E$3),[2]Matrica!$E$8,IF(AND(AA173=[2]Matrica!$A$8,AB173=[2]Matrica!$H$3),[2]Matrica!$H$8,IF(AND(AA173=[2]Matrica!$A$9,AB173=[2]Matrica!$B$3),[2]Matrica!$B$9,IF(AND(AA173=[2]Matrica!$A$9,AB173=[2]Matrica!$E$3),[2]Matrica!$E$9,IF(AND(AA173=[2]Matrica!$A$9,AB173=[2]Matrica!$H$3),[2]Matrica!$H$9,IF(AND(AA173=[2]Matrica!$A$10,AB173=[2]Matrica!$B$3),[2]Matrica!$B$10,IF(AND(AA173=[2]Matrica!$A$10,AB173=[2]Matrica!$E$3),[2]Matrica!$E$10,IF(AND(AA173=[2]Matrica!$A$10,AB173=[2]Matrica!$H$3),[2]Matrica!$H$10,IF(AND(AA173=[2]Matrica!$A$11,AB173=[2]Matrica!$B$3),[2]Matrica!$B$11,IF(AND(AA173=[2]Matrica!$A$11,AB173=[2]Matrica!$E$3),[2]Matrica!$E$11,IF(AND(AA173=[2]Matrica!$A$11,AB173=[2]Matrica!$H$3),[2]Matrica!$H$11,IF(AND(AA173=[2]Matrica!$A$12,AB173=[2]Matrica!$B$3),[2]Matrica!$B$12,IF(AND(AA173=[2]Matrica!$A$12,AB173=[2]Matrica!$E$3),[2]Matrica!$E$12,IF(AND(AA173=[2]Matrica!$A$12,AB173=[2]Matrica!$H$3),[2]Matrica!$H$12,IF(AND(AA173=[2]Matrica!$A$13,AB173=[2]Matrica!$B$3),[2]Matrica!$B$13,IF(AND(AA173=[2]Matrica!$A$13,AB173=[2]Matrica!$E$3),[2]Matrica!$E$13,IF(AND(AA173=[2]Matrica!$A$13,AB173=[2]Matrica!$H$3),[2]Matrica!$H$13,IF(AND(AA173=[2]Matrica!$A$14,AB173=[2]Matrica!$B$3),[2]Matrica!$B$14,IF(AND(AA173=[2]Matrica!$A$14,AB173=[2]Matrica!$E$3),[2]Matrica!$E$14,IF(AND(AA173=[2]Matrica!$A$14,AB173=[2]Matrica!$H$3),[2]Matrica!$H$14,IF(AND(AA173=[2]Matrica!$A$15,AB173=[2]Matrica!$B$3),[2]Matrica!$B$15,IF(AND(AA173=[2]Matrica!$A$15,AB173=[2]Matrica!$E$3),[2]Matrica!$E$15,IF(AND(AA173=[2]Matrica!$A$15,AB173=[2]Matrica!$H$3),[2]Matrica!$H$15,IF(AND(AA173=[2]Matrica!$A$16,AB173=[2]Matrica!$B$3),[2]Matrica!$B$16,IF(AND(AA173=[2]Matrica!$A$16,AB173=[2]Matrica!$E$3),[2]Matrica!$E$16,IF(AND(AA173=[2]Matrica!$A$16,AB173=[2]Matrica!$H$3),[2]Matrica!$H$16,"")))))))))))))))))))))))))))))))))))))))</f>
        <v>3.86</v>
      </c>
      <c r="Z173" s="36">
        <f>IF(AND(AA173=[2]Matrica!$A$4,AB173=[2]Matrica!$B$3),[2]Matrica!$D$4,IF(AND(AA173=[2]Matrica!$A$4,AB173=[2]Matrica!$E$3),[2]Matrica!$G$4,IF(AND(AA173=[2]Matrica!$A$4,AB173=[2]Matrica!$H$3),[2]Matrica!$J$4,IF(AND(AA173=[2]Matrica!$A$5,AB173=[2]Matrica!$B$3),[2]Matrica!$D$5,IF(AND(AA173=[2]Matrica!$A$5,AB173=[2]Matrica!$E$3),[2]Matrica!$G$5,IF(AND(AA173=[2]Matrica!$A$5,AB173=[2]Matrica!$H$3),[2]Matrica!$J$5,IF(AND(AA173=[2]Matrica!$A$6,AB173=[2]Matrica!$B$3),[2]Matrica!$D$6,IF(AND(AA173=[2]Matrica!$A$6,AB173=[2]Matrica!$E$3),[2]Matrica!$G$6,IF(AND(AA173=[2]Matrica!$A$6,AB173=[2]Matrica!$H$3),[2]Matrica!$J$6,IF(AND(AA173=[2]Matrica!$A$7,AB173=[2]Matrica!$B$3),[2]Matrica!$D$7,IF(AND(AA173=[2]Matrica!$A$7,AB173=[2]Matrica!$E$3),[2]Matrica!$G$7,IF(AND(AA173=[2]Matrica!$A$7,AB173=[2]Matrica!$H$3),[2]Matrica!$J$7,IF(AND(AA173=[2]Matrica!$A$8,AB173=[2]Matrica!$B$3),[2]Matrica!$D$8,IF(AND(AA173=[2]Matrica!$A$8,AB173=[2]Matrica!$E$3),[2]Matrica!$G$8,IF(AND(AA173=[2]Matrica!$A$8,AB173=[2]Matrica!$H$3),[2]Matrica!$J$8,IF(AND(AA173=[2]Matrica!$A$9,AB173=[2]Matrica!$B$3),[2]Matrica!$D$9,IF(AND(AA173=[2]Matrica!$A$9,AB173=[2]Matrica!$E$3),[2]Matrica!$G$9,IF(AND(AA173=[2]Matrica!$A$9,AB173=[2]Matrica!$H$3),[2]Matrica!$J$9,IF(AND(AA173=[2]Matrica!$A$10,AB173=[2]Matrica!$B$3),[2]Matrica!$D$10,IF(AND(AA173=[2]Matrica!$A$10,AB173=[2]Matrica!$E$3),[2]Matrica!$G$10,IF(AND(AA173=[2]Matrica!$A$10,AB173=[2]Matrica!$H$3),[2]Matrica!$J$10,IF(AND(AA173=[2]Matrica!$A$11,AB173=[2]Matrica!$B$3),[2]Matrica!$D$11,IF(AND(AA173=[2]Matrica!$A$11,AB173=[2]Matrica!$E$3),[2]Matrica!$G$11,IF(AND(AA173=[2]Matrica!$A$11,AB173=[2]Matrica!$H$3),[2]Matrica!$J$11,IF(AND(AA173=[2]Matrica!$A$12,AB173=[2]Matrica!$B$3),[2]Matrica!$D$12,IF(AND(AA173=[2]Matrica!$A$12,AB173=[2]Matrica!$E$3),[2]Matrica!$G$12,IF(AND(AA173=[2]Matrica!$A$12,AB173=[2]Matrica!$H$3),[2]Matrica!$J$12,IF(AND(AA173=[2]Matrica!$A$13,AB173=[2]Matrica!$B$3),[2]Matrica!$D$13,IF(AND(AA173=[2]Matrica!$A$13,AB173=[2]Matrica!$E$3),[2]Matrica!$G$13,IF(AND(AA173=[2]Matrica!$A$13,AB173=[2]Matrica!$H$3),[2]Matrica!$J$13,IF(AND(AA173=[2]Matrica!$A$14,AB173=[2]Matrica!$B$3),[2]Matrica!$D$14,IF(AND(AA173=[2]Matrica!$A$14,AB173=[2]Matrica!$E$3),[2]Matrica!$G$14,IF(AND(AA173=[2]Matrica!$A$14,AB173=[2]Matrica!$H$3),[2]Matrica!$J$14,IF(AND(AA173=[2]Matrica!$A$15,AB173=[2]Matrica!$B$3),[2]Matrica!$D$15,IF(AND(AA173=[2]Matrica!$A$15,AB173=[2]Matrica!$E$3),[2]Matrica!$G$15,IF(AND(AA173=[2]Matrica!$A$15,AB173=[2]Matrica!$H$3),[2]Matrica!$J$15,IF(AND(AA173=[2]Matrica!$A$16,AB173=[2]Matrica!$B$3),[2]Matrica!$D$16,IF(AND(AA173=[2]Matrica!$A$16,AB173=[2]Matrica!$E$3),[2]Matrica!$G$16,IF(AND(AA173=[2]Matrica!$A$16,AB173=[2]Matrica!$H$3),[2]Matrica!$J$16,"")))))))))))))))))))))))))))))))))))))))</f>
        <v>4.12</v>
      </c>
      <c r="AA173" s="184" t="s">
        <v>8</v>
      </c>
      <c r="AB173" s="185">
        <v>1</v>
      </c>
      <c r="AC173" s="184">
        <v>3.86</v>
      </c>
      <c r="AD173" s="184" t="s">
        <v>8</v>
      </c>
      <c r="AE173" s="185">
        <v>1</v>
      </c>
      <c r="AF173" s="184">
        <v>3.86</v>
      </c>
      <c r="AG173" s="174">
        <v>0</v>
      </c>
      <c r="AH173" s="136"/>
      <c r="AI173" s="175">
        <f t="shared" si="58"/>
        <v>55170.902799999996</v>
      </c>
      <c r="AJ173" s="175">
        <f t="shared" si="59"/>
        <v>10.919527741852875</v>
      </c>
      <c r="AK173" s="176" t="s">
        <v>8</v>
      </c>
      <c r="AL173" s="176">
        <v>1</v>
      </c>
      <c r="AM173" s="176">
        <v>3.86</v>
      </c>
      <c r="AN173" s="177">
        <f t="shared" si="79"/>
        <v>55170.902799999996</v>
      </c>
      <c r="AO173" s="177">
        <f t="shared" si="80"/>
        <v>10.919527741852875</v>
      </c>
      <c r="AP173" s="175">
        <f t="shared" si="60"/>
        <v>0</v>
      </c>
      <c r="AQ173" s="177">
        <f t="shared" si="61"/>
        <v>0</v>
      </c>
      <c r="AR173" s="178">
        <f t="shared" si="62"/>
        <v>0</v>
      </c>
    </row>
    <row r="174" spans="3:44" ht="80.099999999999994" customHeight="1">
      <c r="C174" s="36" t="s">
        <v>312</v>
      </c>
      <c r="D174" s="144" t="s">
        <v>313</v>
      </c>
      <c r="E174" s="167" t="s">
        <v>10</v>
      </c>
      <c r="F174" s="41" t="s">
        <v>304</v>
      </c>
      <c r="G174" s="36">
        <v>0.1</v>
      </c>
      <c r="H174" s="36"/>
      <c r="I174" s="36"/>
      <c r="J174" s="36">
        <v>15.94</v>
      </c>
      <c r="K174" s="36">
        <v>20.41</v>
      </c>
      <c r="L174" s="40">
        <v>17.533999999999999</v>
      </c>
      <c r="M174" s="40">
        <v>22.451000000000001</v>
      </c>
      <c r="N174" s="39">
        <v>2871.8</v>
      </c>
      <c r="O174" s="39">
        <v>50354.141199999998</v>
      </c>
      <c r="P174" s="39">
        <v>64474.781800000004</v>
      </c>
      <c r="Q174" s="39">
        <f t="shared" si="67"/>
        <v>17.87287387083607</v>
      </c>
      <c r="R174" s="39">
        <f t="shared" si="68"/>
        <v>22.884903118178432</v>
      </c>
      <c r="S174" s="39">
        <f t="shared" si="82"/>
        <v>3.52</v>
      </c>
      <c r="T174" s="36" t="str">
        <f>IF(AND('[2]Радна места'!S174&gt;=[2]Matrica!$B$4,'[2]Радна места'!S174&lt;=[2]Matrica!$J$4),"XIII",IF(AND('[2]Радна места'!S174&gt;=[2]Matrica!$B$5,'[2]Радна места'!S174&lt;=[2]Matrica!$J$5),"XII",IF(AND('[2]Радна места'!S174&gt;=[2]Matrica!$B$6,'[2]Радна места'!S174&lt;=[2]Matrica!$J$6),"XI",IF(AND('[2]Радна места'!S174&gt;=[2]Matrica!$B$7,'[2]Радна места'!S174&lt;=[2]Matrica!$J$7),"X",IF(AND('[2]Радна места'!S174&gt;=[2]Matrica!$B$8,'[2]Радна места'!S174&lt;=[2]Matrica!$J$8),"IX",IF(AND('[2]Радна места'!S174&gt;=[2]Matrica!$B$9,'[2]Радна места'!S174&lt;=[2]Matrica!$J$9),"VIII",IF(AND('[2]Радна места'!S174&gt;=[2]Matrica!$B$10,'[2]Радна места'!S174&lt;=[2]Matrica!$J$10),"VII",IF(AND('[2]Радна места'!S174&gt;=[2]Matrica!$B$11,'[2]Радна места'!S174&lt;=[2]Matrica!$J$11),"VI",IF(AND('[2]Радна места'!S174&gt;=[2]Matrica!$B$12,'[2]Радна места'!S174&lt;=[2]Matrica!$J$12),"V",IF(AND('[2]Радна места'!S174&gt;=[2]Matrica!$B$13,'[2]Радна места'!S174&lt;=[2]Matrica!$J$13),"IV",IF(AND('[2]Радна места'!S174&gt;=[2]Matrica!$B$14,'[2]Радна места'!S174&lt;=[2]Matrica!$J$14),"III",IF(AND('[2]Радна места'!S174&gt;=[2]Matrica!$B$15,'[2]Радна места'!S174&lt;=[2]Matrica!$J$15),"II",IF(AND('[2]Радна места'!S174&gt;=1.1,'[2]Радна места'!S174&lt;=[2]Matrica!$J$16),"I","")))))))))))))</f>
        <v>VIII</v>
      </c>
      <c r="U174" s="36" t="str">
        <f t="shared" si="83"/>
        <v>1</v>
      </c>
      <c r="V174" s="39">
        <f t="shared" si="84"/>
        <v>4.51</v>
      </c>
      <c r="W174" s="36" t="str">
        <f>IF(AND('[2]Радна места'!V174&gt;=[2]Matrica!$B$4,'[2]Радна места'!V174&lt;=[2]Matrica!$J$4),"XIII",IF(AND('[2]Радна места'!V174&gt;=[2]Matrica!$B$5,'[2]Радна места'!V174&lt;=[2]Matrica!$J$5),"XII",IF(AND('[2]Радна места'!V174&gt;=[2]Matrica!$B$6,'[2]Радна места'!V174&lt;=[2]Matrica!$J$6),"XI",IF(AND('[2]Радна места'!V174&gt;=[2]Matrica!$B$7,'[2]Радна места'!V174&lt;=[2]Matrica!$J$7),"X",IF(AND('[2]Радна места'!V174&gt;=[2]Matrica!$B$8,'[2]Радна места'!V174&lt;=[2]Matrica!$J$8),"IX",IF(AND('[2]Радна места'!V174&gt;=[2]Matrica!$B$9,'[2]Радна места'!V174&lt;=[2]Matrica!$J$9),"VIII",IF(AND('[2]Радна места'!V174&gt;=[2]Matrica!$B$10,'[2]Радна места'!V174&lt;=[2]Matrica!$J$10),"VII",IF(AND('[2]Радна места'!V174&gt;=[2]Matrica!$B$11,'[2]Радна места'!V174&lt;=[2]Matrica!$J$11),"VI",IF(AND('[2]Радна места'!V174&gt;=[2]Matrica!$B$12,'[2]Радна места'!V174&lt;=[2]Matrica!$J$12),"V",IF(AND('[2]Радна места'!V174&gt;=[2]Matrica!$B$13,'[2]Радна места'!V174&lt;=[2]Matrica!$J$13),"IV",IF(AND('[2]Радна места'!V174&gt;=[2]Matrica!$B$14,'[2]Радна места'!V174&lt;=[2]Matrica!$J$14),"III",IF(AND('[2]Радна места'!V174&gt;=[2]Matrica!$B$15,'[2]Радна места'!V174&lt;=[2]Matrica!$J$15),"II",IF(AND('[2]Радна места'!V174&gt;=1.1,'[2]Радна места'!V174&lt;=[2]Matrica!$J$16),"I","")))))))))))))</f>
        <v>VIII</v>
      </c>
      <c r="X174" s="36" t="str">
        <f t="shared" si="85"/>
        <v>3</v>
      </c>
      <c r="Y174" s="36">
        <f>IF(AND(AA174=[2]Matrica!$A$4,AB174=[2]Matrica!$B$3),[2]Matrica!$B$4,IF(AND(AA174=[2]Matrica!$A$4,AB174=[2]Matrica!$E$3),[2]Matrica!$E$4,IF(AND(AA174=[2]Matrica!$A$4,AB174=[2]Matrica!$H$3),[2]Matrica!$H$4,IF(AND(AA174=[2]Matrica!$A$5,AB174=[2]Matrica!$B$3),[2]Matrica!$B$5,IF(AND(AA174=[2]Matrica!$A$5,AB174=[2]Matrica!$E$3),[2]Matrica!$E$5,IF(AND(AA174=[2]Matrica!$A$5,AB174=[2]Matrica!$H$3),[2]Matrica!$H$5,IF(AND(AA174=[2]Matrica!$A$6,AB174=[2]Matrica!$B$3),[2]Matrica!$B$6,IF(AND(AA174=[2]Matrica!$A$6,AB174=[2]Matrica!$E$3),[2]Matrica!$E$6,IF(AND(AA174=[2]Matrica!$A$6,AB174=[2]Matrica!$H$3),[2]Matrica!$H$6,IF(AND(AA174=[2]Matrica!$A$7,AB174=[2]Matrica!$B$3),[2]Matrica!$B$7,IF(AND(AA174=[2]Matrica!$A$7,AB174=[2]Matrica!$E$3),[2]Matrica!$E$7,IF(AND(AA174=[2]Matrica!$A$7,AB174=[2]Matrica!$H$3),[2]Matrica!$H$7,IF(AND(AA174=[2]Matrica!$A$8,AB174=[2]Matrica!$B$3),[2]Matrica!$B$8,IF(AND(AA174=[2]Matrica!$A$8,AB174=[2]Matrica!$E$3),[2]Matrica!$E$8,IF(AND(AA174=[2]Matrica!$A$8,AB174=[2]Matrica!$H$3),[2]Matrica!$H$8,IF(AND(AA174=[2]Matrica!$A$9,AB174=[2]Matrica!$B$3),[2]Matrica!$B$9,IF(AND(AA174=[2]Matrica!$A$9,AB174=[2]Matrica!$E$3),[2]Matrica!$E$9,IF(AND(AA174=[2]Matrica!$A$9,AB174=[2]Matrica!$H$3),[2]Matrica!$H$9,IF(AND(AA174=[2]Matrica!$A$10,AB174=[2]Matrica!$B$3),[2]Matrica!$B$10,IF(AND(AA174=[2]Matrica!$A$10,AB174=[2]Matrica!$E$3),[2]Matrica!$E$10,IF(AND(AA174=[2]Matrica!$A$10,AB174=[2]Matrica!$H$3),[2]Matrica!$H$10,IF(AND(AA174=[2]Matrica!$A$11,AB174=[2]Matrica!$B$3),[2]Matrica!$B$11,IF(AND(AA174=[2]Matrica!$A$11,AB174=[2]Matrica!$E$3),[2]Matrica!$E$11,IF(AND(AA174=[2]Matrica!$A$11,AB174=[2]Matrica!$H$3),[2]Matrica!$H$11,IF(AND(AA174=[2]Matrica!$A$12,AB174=[2]Matrica!$B$3),[2]Matrica!$B$12,IF(AND(AA174=[2]Matrica!$A$12,AB174=[2]Matrica!$E$3),[2]Matrica!$E$12,IF(AND(AA174=[2]Matrica!$A$12,AB174=[2]Matrica!$H$3),[2]Matrica!$H$12,IF(AND(AA174=[2]Matrica!$A$13,AB174=[2]Matrica!$B$3),[2]Matrica!$B$13,IF(AND(AA174=[2]Matrica!$A$13,AB174=[2]Matrica!$E$3),[2]Matrica!$E$13,IF(AND(AA174=[2]Matrica!$A$13,AB174=[2]Matrica!$H$3),[2]Matrica!$H$13,IF(AND(AA174=[2]Matrica!$A$14,AB174=[2]Matrica!$B$3),[2]Matrica!$B$14,IF(AND(AA174=[2]Matrica!$A$14,AB174=[2]Matrica!$E$3),[2]Matrica!$E$14,IF(AND(AA174=[2]Matrica!$A$14,AB174=[2]Matrica!$H$3),[2]Matrica!$H$14,IF(AND(AA174=[2]Matrica!$A$15,AB174=[2]Matrica!$B$3),[2]Matrica!$B$15,IF(AND(AA174=[2]Matrica!$A$15,AB174=[2]Matrica!$E$3),[2]Matrica!$E$15,IF(AND(AA174=[2]Matrica!$A$15,AB174=[2]Matrica!$H$3),[2]Matrica!$H$15,IF(AND(AA174=[2]Matrica!$A$16,AB174=[2]Matrica!$B$3),[2]Matrica!$B$16,IF(AND(AA174=[2]Matrica!$A$16,AB174=[2]Matrica!$E$3),[2]Matrica!$E$16,IF(AND(AA174=[2]Matrica!$A$16,AB174=[2]Matrica!$H$3),[2]Matrica!$H$16,"")))))))))))))))))))))))))))))))))))))))</f>
        <v>3.86</v>
      </c>
      <c r="Z174" s="36">
        <f>IF(AND(AA174=[2]Matrica!$A$4,AB174=[2]Matrica!$B$3),[2]Matrica!$D$4,IF(AND(AA174=[2]Matrica!$A$4,AB174=[2]Matrica!$E$3),[2]Matrica!$G$4,IF(AND(AA174=[2]Matrica!$A$4,AB174=[2]Matrica!$H$3),[2]Matrica!$J$4,IF(AND(AA174=[2]Matrica!$A$5,AB174=[2]Matrica!$B$3),[2]Matrica!$D$5,IF(AND(AA174=[2]Matrica!$A$5,AB174=[2]Matrica!$E$3),[2]Matrica!$G$5,IF(AND(AA174=[2]Matrica!$A$5,AB174=[2]Matrica!$H$3),[2]Matrica!$J$5,IF(AND(AA174=[2]Matrica!$A$6,AB174=[2]Matrica!$B$3),[2]Matrica!$D$6,IF(AND(AA174=[2]Matrica!$A$6,AB174=[2]Matrica!$E$3),[2]Matrica!$G$6,IF(AND(AA174=[2]Matrica!$A$6,AB174=[2]Matrica!$H$3),[2]Matrica!$J$6,IF(AND(AA174=[2]Matrica!$A$7,AB174=[2]Matrica!$B$3),[2]Matrica!$D$7,IF(AND(AA174=[2]Matrica!$A$7,AB174=[2]Matrica!$E$3),[2]Matrica!$G$7,IF(AND(AA174=[2]Matrica!$A$7,AB174=[2]Matrica!$H$3),[2]Matrica!$J$7,IF(AND(AA174=[2]Matrica!$A$8,AB174=[2]Matrica!$B$3),[2]Matrica!$D$8,IF(AND(AA174=[2]Matrica!$A$8,AB174=[2]Matrica!$E$3),[2]Matrica!$G$8,IF(AND(AA174=[2]Matrica!$A$8,AB174=[2]Matrica!$H$3),[2]Matrica!$J$8,IF(AND(AA174=[2]Matrica!$A$9,AB174=[2]Matrica!$B$3),[2]Matrica!$D$9,IF(AND(AA174=[2]Matrica!$A$9,AB174=[2]Matrica!$E$3),[2]Matrica!$G$9,IF(AND(AA174=[2]Matrica!$A$9,AB174=[2]Matrica!$H$3),[2]Matrica!$J$9,IF(AND(AA174=[2]Matrica!$A$10,AB174=[2]Matrica!$B$3),[2]Matrica!$D$10,IF(AND(AA174=[2]Matrica!$A$10,AB174=[2]Matrica!$E$3),[2]Matrica!$G$10,IF(AND(AA174=[2]Matrica!$A$10,AB174=[2]Matrica!$H$3),[2]Matrica!$J$10,IF(AND(AA174=[2]Matrica!$A$11,AB174=[2]Matrica!$B$3),[2]Matrica!$D$11,IF(AND(AA174=[2]Matrica!$A$11,AB174=[2]Matrica!$E$3),[2]Matrica!$G$11,IF(AND(AA174=[2]Matrica!$A$11,AB174=[2]Matrica!$H$3),[2]Matrica!$J$11,IF(AND(AA174=[2]Matrica!$A$12,AB174=[2]Matrica!$B$3),[2]Matrica!$D$12,IF(AND(AA174=[2]Matrica!$A$12,AB174=[2]Matrica!$E$3),[2]Matrica!$G$12,IF(AND(AA174=[2]Matrica!$A$12,AB174=[2]Matrica!$H$3),[2]Matrica!$J$12,IF(AND(AA174=[2]Matrica!$A$13,AB174=[2]Matrica!$B$3),[2]Matrica!$D$13,IF(AND(AA174=[2]Matrica!$A$13,AB174=[2]Matrica!$E$3),[2]Matrica!$G$13,IF(AND(AA174=[2]Matrica!$A$13,AB174=[2]Matrica!$H$3),[2]Matrica!$J$13,IF(AND(AA174=[2]Matrica!$A$14,AB174=[2]Matrica!$B$3),[2]Matrica!$D$14,IF(AND(AA174=[2]Matrica!$A$14,AB174=[2]Matrica!$E$3),[2]Matrica!$G$14,IF(AND(AA174=[2]Matrica!$A$14,AB174=[2]Matrica!$H$3),[2]Matrica!$J$14,IF(AND(AA174=[2]Matrica!$A$15,AB174=[2]Matrica!$B$3),[2]Matrica!$D$15,IF(AND(AA174=[2]Matrica!$A$15,AB174=[2]Matrica!$E$3),[2]Matrica!$G$15,IF(AND(AA174=[2]Matrica!$A$15,AB174=[2]Matrica!$H$3),[2]Matrica!$J$15,IF(AND(AA174=[2]Matrica!$A$16,AB174=[2]Matrica!$B$3),[2]Matrica!$D$16,IF(AND(AA174=[2]Matrica!$A$16,AB174=[2]Matrica!$E$3),[2]Matrica!$G$16,IF(AND(AA174=[2]Matrica!$A$16,AB174=[2]Matrica!$H$3),[2]Matrica!$J$16,"")))))))))))))))))))))))))))))))))))))))</f>
        <v>4.12</v>
      </c>
      <c r="AA174" s="184" t="s">
        <v>8</v>
      </c>
      <c r="AB174" s="185">
        <v>1</v>
      </c>
      <c r="AC174" s="184">
        <v>3.86</v>
      </c>
      <c r="AD174" s="184" t="s">
        <v>8</v>
      </c>
      <c r="AE174" s="185">
        <v>1</v>
      </c>
      <c r="AF174" s="184">
        <v>3.86</v>
      </c>
      <c r="AG174" s="174">
        <v>0</v>
      </c>
      <c r="AH174" s="136"/>
      <c r="AI174" s="175">
        <f t="shared" si="58"/>
        <v>55170.902799999996</v>
      </c>
      <c r="AJ174" s="175">
        <f t="shared" si="59"/>
        <v>-14.430260545682073</v>
      </c>
      <c r="AK174" s="176" t="s">
        <v>7</v>
      </c>
      <c r="AL174" s="176">
        <v>2</v>
      </c>
      <c r="AM174" s="176">
        <v>4.99</v>
      </c>
      <c r="AN174" s="177">
        <f t="shared" si="79"/>
        <v>71321.970199999996</v>
      </c>
      <c r="AO174" s="177">
        <f t="shared" si="80"/>
        <v>10.619948154675241</v>
      </c>
      <c r="AP174" s="175">
        <f t="shared" si="60"/>
        <v>0</v>
      </c>
      <c r="AQ174" s="177">
        <f t="shared" si="61"/>
        <v>0</v>
      </c>
      <c r="AR174" s="178">
        <f t="shared" si="62"/>
        <v>0</v>
      </c>
    </row>
    <row r="175" spans="3:44" ht="80.099999999999994" customHeight="1">
      <c r="C175" s="36" t="s">
        <v>314</v>
      </c>
      <c r="D175" s="144" t="s">
        <v>315</v>
      </c>
      <c r="E175" s="167" t="s">
        <v>10</v>
      </c>
      <c r="F175" s="41" t="s">
        <v>304</v>
      </c>
      <c r="G175" s="36">
        <v>0.1</v>
      </c>
      <c r="H175" s="36"/>
      <c r="I175" s="36"/>
      <c r="J175" s="36">
        <v>13.49</v>
      </c>
      <c r="K175" s="36">
        <v>17.32</v>
      </c>
      <c r="L175" s="40">
        <v>14.839</v>
      </c>
      <c r="M175" s="40">
        <v>19.052</v>
      </c>
      <c r="N175" s="39">
        <v>2871.8</v>
      </c>
      <c r="O175" s="39">
        <v>42614.640200000002</v>
      </c>
      <c r="P175" s="39">
        <v>54713.533600000002</v>
      </c>
      <c r="Q175" s="39">
        <f t="shared" si="67"/>
        <v>15.125788489183099</v>
      </c>
      <c r="R175" s="39">
        <f t="shared" si="68"/>
        <v>19.420211759277336</v>
      </c>
      <c r="S175" s="39">
        <f t="shared" si="82"/>
        <v>2.98</v>
      </c>
      <c r="T175" s="36" t="str">
        <f>IF(AND('[2]Радна места'!S175&gt;=[2]Matrica!$B$4,'[2]Радна места'!S175&lt;=[2]Matrica!$J$4),"XIII",IF(AND('[2]Радна места'!S175&gt;=[2]Matrica!$B$5,'[2]Радна места'!S175&lt;=[2]Matrica!$J$5),"XII",IF(AND('[2]Радна места'!S175&gt;=[2]Matrica!$B$6,'[2]Радна места'!S175&lt;=[2]Matrica!$J$6),"XI",IF(AND('[2]Радна места'!S175&gt;=[2]Matrica!$B$7,'[2]Радна места'!S175&lt;=[2]Matrica!$J$7),"X",IF(AND('[2]Радна места'!S175&gt;=[2]Matrica!$B$8,'[2]Радна места'!S175&lt;=[2]Matrica!$J$8),"IX",IF(AND('[2]Радна места'!S175&gt;=[2]Matrica!$B$9,'[2]Радна места'!S175&lt;=[2]Matrica!$J$9),"VIII",IF(AND('[2]Радна места'!S175&gt;=[2]Matrica!$B$10,'[2]Радна места'!S175&lt;=[2]Matrica!$J$10),"VII",IF(AND('[2]Радна места'!S175&gt;=[2]Matrica!$B$11,'[2]Радна места'!S175&lt;=[2]Matrica!$J$11),"VI",IF(AND('[2]Радна места'!S175&gt;=[2]Matrica!$B$12,'[2]Радна места'!S175&lt;=[2]Matrica!$J$12),"V",IF(AND('[2]Радна места'!S175&gt;=[2]Matrica!$B$13,'[2]Радна места'!S175&lt;=[2]Matrica!$J$13),"IV",IF(AND('[2]Радна места'!S175&gt;=[2]Matrica!$B$14,'[2]Радна места'!S175&lt;=[2]Matrica!$J$14),"III",IF(AND('[2]Радна места'!S175&gt;=[2]Matrica!$B$15,'[2]Радна места'!S175&lt;=[2]Matrica!$J$15),"II",IF(AND('[2]Радна места'!S175&gt;=1.1,'[2]Радна места'!S175&lt;=[2]Matrica!$J$16),"I","")))))))))))))</f>
        <v>VIII</v>
      </c>
      <c r="U175" s="36" t="str">
        <f t="shared" si="83"/>
        <v>1</v>
      </c>
      <c r="V175" s="39">
        <f t="shared" si="84"/>
        <v>3.83</v>
      </c>
      <c r="W175" s="36" t="str">
        <f>IF(AND('[2]Радна места'!V175&gt;=[2]Matrica!$B$4,'[2]Радна места'!V175&lt;=[2]Matrica!$J$4),"XIII",IF(AND('[2]Радна места'!V175&gt;=[2]Matrica!$B$5,'[2]Радна места'!V175&lt;=[2]Matrica!$J$5),"XII",IF(AND('[2]Радна места'!V175&gt;=[2]Matrica!$B$6,'[2]Радна места'!V175&lt;=[2]Matrica!$J$6),"XI",IF(AND('[2]Радна места'!V175&gt;=[2]Matrica!$B$7,'[2]Радна места'!V175&lt;=[2]Matrica!$J$7),"X",IF(AND('[2]Радна места'!V175&gt;=[2]Matrica!$B$8,'[2]Радна места'!V175&lt;=[2]Matrica!$J$8),"IX",IF(AND('[2]Радна места'!V175&gt;=[2]Matrica!$B$9,'[2]Радна места'!V175&lt;=[2]Matrica!$J$9),"VIII",IF(AND('[2]Радна места'!V175&gt;=[2]Matrica!$B$10,'[2]Радна места'!V175&lt;=[2]Matrica!$J$10),"VII",IF(AND('[2]Радна места'!V175&gt;=[2]Matrica!$B$11,'[2]Радна места'!V175&lt;=[2]Matrica!$J$11),"VI",IF(AND('[2]Радна места'!V175&gt;=[2]Matrica!$B$12,'[2]Радна места'!V175&lt;=[2]Matrica!$J$12),"V",IF(AND('[2]Радна места'!V175&gt;=[2]Matrica!$B$13,'[2]Радна места'!V175&lt;=[2]Matrica!$J$13),"IV",IF(AND('[2]Радна места'!V175&gt;=[2]Matrica!$B$14,'[2]Радна места'!V175&lt;=[2]Matrica!$J$14),"III",IF(AND('[2]Радна места'!V175&gt;=[2]Matrica!$B$15,'[2]Радна места'!V175&lt;=[2]Matrica!$J$15),"II",IF(AND('[2]Радна места'!V175&gt;=1.1,'[2]Радна места'!V175&lt;=[2]Matrica!$J$16),"I","")))))))))))))</f>
        <v>IX</v>
      </c>
      <c r="X175" s="36" t="str">
        <f t="shared" si="85"/>
        <v>2</v>
      </c>
      <c r="Y175" s="36">
        <f>IF(AND(AA175=[2]Matrica!$A$4,AB175=[2]Matrica!$B$3),[2]Matrica!$B$4,IF(AND(AA175=[2]Matrica!$A$4,AB175=[2]Matrica!$E$3),[2]Matrica!$E$4,IF(AND(AA175=[2]Matrica!$A$4,AB175=[2]Matrica!$H$3),[2]Matrica!$H$4,IF(AND(AA175=[2]Matrica!$A$5,AB175=[2]Matrica!$B$3),[2]Matrica!$B$5,IF(AND(AA175=[2]Matrica!$A$5,AB175=[2]Matrica!$E$3),[2]Matrica!$E$5,IF(AND(AA175=[2]Matrica!$A$5,AB175=[2]Matrica!$H$3),[2]Matrica!$H$5,IF(AND(AA175=[2]Matrica!$A$6,AB175=[2]Matrica!$B$3),[2]Matrica!$B$6,IF(AND(AA175=[2]Matrica!$A$6,AB175=[2]Matrica!$E$3),[2]Matrica!$E$6,IF(AND(AA175=[2]Matrica!$A$6,AB175=[2]Matrica!$H$3),[2]Matrica!$H$6,IF(AND(AA175=[2]Matrica!$A$7,AB175=[2]Matrica!$B$3),[2]Matrica!$B$7,IF(AND(AA175=[2]Matrica!$A$7,AB175=[2]Matrica!$E$3),[2]Matrica!$E$7,IF(AND(AA175=[2]Matrica!$A$7,AB175=[2]Matrica!$H$3),[2]Matrica!$H$7,IF(AND(AA175=[2]Matrica!$A$8,AB175=[2]Matrica!$B$3),[2]Matrica!$B$8,IF(AND(AA175=[2]Matrica!$A$8,AB175=[2]Matrica!$E$3),[2]Matrica!$E$8,IF(AND(AA175=[2]Matrica!$A$8,AB175=[2]Matrica!$H$3),[2]Matrica!$H$8,IF(AND(AA175=[2]Matrica!$A$9,AB175=[2]Matrica!$B$3),[2]Matrica!$B$9,IF(AND(AA175=[2]Matrica!$A$9,AB175=[2]Matrica!$E$3),[2]Matrica!$E$9,IF(AND(AA175=[2]Matrica!$A$9,AB175=[2]Matrica!$H$3),[2]Matrica!$H$9,IF(AND(AA175=[2]Matrica!$A$10,AB175=[2]Matrica!$B$3),[2]Matrica!$B$10,IF(AND(AA175=[2]Matrica!$A$10,AB175=[2]Matrica!$E$3),[2]Matrica!$E$10,IF(AND(AA175=[2]Matrica!$A$10,AB175=[2]Matrica!$H$3),[2]Matrica!$H$10,IF(AND(AA175=[2]Matrica!$A$11,AB175=[2]Matrica!$B$3),[2]Matrica!$B$11,IF(AND(AA175=[2]Matrica!$A$11,AB175=[2]Matrica!$E$3),[2]Matrica!$E$11,IF(AND(AA175=[2]Matrica!$A$11,AB175=[2]Matrica!$H$3),[2]Matrica!$H$11,IF(AND(AA175=[2]Matrica!$A$12,AB175=[2]Matrica!$B$3),[2]Matrica!$B$12,IF(AND(AA175=[2]Matrica!$A$12,AB175=[2]Matrica!$E$3),[2]Matrica!$E$12,IF(AND(AA175=[2]Matrica!$A$12,AB175=[2]Matrica!$H$3),[2]Matrica!$H$12,IF(AND(AA175=[2]Matrica!$A$13,AB175=[2]Matrica!$B$3),[2]Matrica!$B$13,IF(AND(AA175=[2]Matrica!$A$13,AB175=[2]Matrica!$E$3),[2]Matrica!$E$13,IF(AND(AA175=[2]Matrica!$A$13,AB175=[2]Matrica!$H$3),[2]Matrica!$H$13,IF(AND(AA175=[2]Matrica!$A$14,AB175=[2]Matrica!$B$3),[2]Matrica!$B$14,IF(AND(AA175=[2]Matrica!$A$14,AB175=[2]Matrica!$E$3),[2]Matrica!$E$14,IF(AND(AA175=[2]Matrica!$A$14,AB175=[2]Matrica!$H$3),[2]Matrica!$H$14,IF(AND(AA175=[2]Matrica!$A$15,AB175=[2]Matrica!$B$3),[2]Matrica!$B$15,IF(AND(AA175=[2]Matrica!$A$15,AB175=[2]Matrica!$E$3),[2]Matrica!$E$15,IF(AND(AA175=[2]Matrica!$A$15,AB175=[2]Matrica!$H$3),[2]Matrica!$H$15,IF(AND(AA175=[2]Matrica!$A$16,AB175=[2]Matrica!$B$3),[2]Matrica!$B$16,IF(AND(AA175=[2]Matrica!$A$16,AB175=[2]Matrica!$E$3),[2]Matrica!$E$16,IF(AND(AA175=[2]Matrica!$A$16,AB175=[2]Matrica!$H$3),[2]Matrica!$H$16,"")))))))))))))))))))))))))))))))))))))))</f>
        <v>3.86</v>
      </c>
      <c r="Z175" s="36">
        <f>IF(AND(AA175=[2]Matrica!$A$4,AB175=[2]Matrica!$B$3),[2]Matrica!$D$4,IF(AND(AA175=[2]Matrica!$A$4,AB175=[2]Matrica!$E$3),[2]Matrica!$G$4,IF(AND(AA175=[2]Matrica!$A$4,AB175=[2]Matrica!$H$3),[2]Matrica!$J$4,IF(AND(AA175=[2]Matrica!$A$5,AB175=[2]Matrica!$B$3),[2]Matrica!$D$5,IF(AND(AA175=[2]Matrica!$A$5,AB175=[2]Matrica!$E$3),[2]Matrica!$G$5,IF(AND(AA175=[2]Matrica!$A$5,AB175=[2]Matrica!$H$3),[2]Matrica!$J$5,IF(AND(AA175=[2]Matrica!$A$6,AB175=[2]Matrica!$B$3),[2]Matrica!$D$6,IF(AND(AA175=[2]Matrica!$A$6,AB175=[2]Matrica!$E$3),[2]Matrica!$G$6,IF(AND(AA175=[2]Matrica!$A$6,AB175=[2]Matrica!$H$3),[2]Matrica!$J$6,IF(AND(AA175=[2]Matrica!$A$7,AB175=[2]Matrica!$B$3),[2]Matrica!$D$7,IF(AND(AA175=[2]Matrica!$A$7,AB175=[2]Matrica!$E$3),[2]Matrica!$G$7,IF(AND(AA175=[2]Matrica!$A$7,AB175=[2]Matrica!$H$3),[2]Matrica!$J$7,IF(AND(AA175=[2]Matrica!$A$8,AB175=[2]Matrica!$B$3),[2]Matrica!$D$8,IF(AND(AA175=[2]Matrica!$A$8,AB175=[2]Matrica!$E$3),[2]Matrica!$G$8,IF(AND(AA175=[2]Matrica!$A$8,AB175=[2]Matrica!$H$3),[2]Matrica!$J$8,IF(AND(AA175=[2]Matrica!$A$9,AB175=[2]Matrica!$B$3),[2]Matrica!$D$9,IF(AND(AA175=[2]Matrica!$A$9,AB175=[2]Matrica!$E$3),[2]Matrica!$G$9,IF(AND(AA175=[2]Matrica!$A$9,AB175=[2]Matrica!$H$3),[2]Matrica!$J$9,IF(AND(AA175=[2]Matrica!$A$10,AB175=[2]Matrica!$B$3),[2]Matrica!$D$10,IF(AND(AA175=[2]Matrica!$A$10,AB175=[2]Matrica!$E$3),[2]Matrica!$G$10,IF(AND(AA175=[2]Matrica!$A$10,AB175=[2]Matrica!$H$3),[2]Matrica!$J$10,IF(AND(AA175=[2]Matrica!$A$11,AB175=[2]Matrica!$B$3),[2]Matrica!$D$11,IF(AND(AA175=[2]Matrica!$A$11,AB175=[2]Matrica!$E$3),[2]Matrica!$G$11,IF(AND(AA175=[2]Matrica!$A$11,AB175=[2]Matrica!$H$3),[2]Matrica!$J$11,IF(AND(AA175=[2]Matrica!$A$12,AB175=[2]Matrica!$B$3),[2]Matrica!$D$12,IF(AND(AA175=[2]Matrica!$A$12,AB175=[2]Matrica!$E$3),[2]Matrica!$G$12,IF(AND(AA175=[2]Matrica!$A$12,AB175=[2]Matrica!$H$3),[2]Matrica!$J$12,IF(AND(AA175=[2]Matrica!$A$13,AB175=[2]Matrica!$B$3),[2]Matrica!$D$13,IF(AND(AA175=[2]Matrica!$A$13,AB175=[2]Matrica!$E$3),[2]Matrica!$G$13,IF(AND(AA175=[2]Matrica!$A$13,AB175=[2]Matrica!$H$3),[2]Matrica!$J$13,IF(AND(AA175=[2]Matrica!$A$14,AB175=[2]Matrica!$B$3),[2]Matrica!$D$14,IF(AND(AA175=[2]Matrica!$A$14,AB175=[2]Matrica!$E$3),[2]Matrica!$G$14,IF(AND(AA175=[2]Matrica!$A$14,AB175=[2]Matrica!$H$3),[2]Matrica!$J$14,IF(AND(AA175=[2]Matrica!$A$15,AB175=[2]Matrica!$B$3),[2]Matrica!$D$15,IF(AND(AA175=[2]Matrica!$A$15,AB175=[2]Matrica!$E$3),[2]Matrica!$G$15,IF(AND(AA175=[2]Matrica!$A$15,AB175=[2]Matrica!$H$3),[2]Matrica!$J$15,IF(AND(AA175=[2]Matrica!$A$16,AB175=[2]Matrica!$B$3),[2]Matrica!$D$16,IF(AND(AA175=[2]Matrica!$A$16,AB175=[2]Matrica!$E$3),[2]Matrica!$G$16,IF(AND(AA175=[2]Matrica!$A$16,AB175=[2]Matrica!$H$3),[2]Matrica!$J$16,"")))))))))))))))))))))))))))))))))))))))</f>
        <v>4.12</v>
      </c>
      <c r="AA175" s="184" t="s">
        <v>8</v>
      </c>
      <c r="AB175" s="185">
        <v>1</v>
      </c>
      <c r="AC175" s="184">
        <v>3.86</v>
      </c>
      <c r="AD175" s="184" t="s">
        <v>8</v>
      </c>
      <c r="AE175" s="185">
        <v>1</v>
      </c>
      <c r="AF175" s="184">
        <v>3.86</v>
      </c>
      <c r="AG175" s="174">
        <v>0</v>
      </c>
      <c r="AH175" s="136"/>
      <c r="AI175" s="175">
        <f t="shared" si="58"/>
        <v>55170.902799999996</v>
      </c>
      <c r="AJ175" s="175">
        <f t="shared" si="59"/>
        <v>0.83593431077533253</v>
      </c>
      <c r="AK175" s="176" t="s">
        <v>8</v>
      </c>
      <c r="AL175" s="176">
        <v>2</v>
      </c>
      <c r="AM175" s="176">
        <v>4.24</v>
      </c>
      <c r="AN175" s="177">
        <f t="shared" si="79"/>
        <v>60602.235200000003</v>
      </c>
      <c r="AO175" s="177">
        <f t="shared" si="80"/>
        <v>10.762787947587427</v>
      </c>
      <c r="AP175" s="175">
        <f t="shared" si="60"/>
        <v>0</v>
      </c>
      <c r="AQ175" s="177">
        <f t="shared" si="61"/>
        <v>0</v>
      </c>
      <c r="AR175" s="178">
        <f t="shared" si="62"/>
        <v>0</v>
      </c>
    </row>
    <row r="176" spans="3:44" ht="80.099999999999994" customHeight="1">
      <c r="C176" s="36" t="s">
        <v>316</v>
      </c>
      <c r="D176" s="144" t="s">
        <v>317</v>
      </c>
      <c r="E176" s="167" t="s">
        <v>10</v>
      </c>
      <c r="F176" s="41" t="s">
        <v>304</v>
      </c>
      <c r="G176" s="36"/>
      <c r="H176" s="36"/>
      <c r="I176" s="36"/>
      <c r="J176" s="36">
        <v>17.32</v>
      </c>
      <c r="K176" s="36">
        <v>17.32</v>
      </c>
      <c r="L176" s="40">
        <v>17.32</v>
      </c>
      <c r="M176" s="40">
        <v>17.32</v>
      </c>
      <c r="N176" s="39">
        <v>2736.86</v>
      </c>
      <c r="O176" s="39">
        <v>47402.415200000003</v>
      </c>
      <c r="P176" s="39">
        <v>47402.415200000003</v>
      </c>
      <c r="Q176" s="39">
        <f t="shared" si="67"/>
        <v>16.825177986405667</v>
      </c>
      <c r="R176" s="39">
        <f t="shared" si="68"/>
        <v>16.825177986405667</v>
      </c>
      <c r="S176" s="39">
        <f t="shared" si="82"/>
        <v>3.32</v>
      </c>
      <c r="T176" s="36" t="str">
        <f>IF(AND('[2]Радна места'!S176&gt;=[2]Matrica!$B$4,'[2]Радна места'!S176&lt;=[2]Matrica!$J$4),"XIII",IF(AND('[2]Радна места'!S176&gt;=[2]Matrica!$B$5,'[2]Радна места'!S176&lt;=[2]Matrica!$J$5),"XII",IF(AND('[2]Радна места'!S176&gt;=[2]Matrica!$B$6,'[2]Радна места'!S176&lt;=[2]Matrica!$J$6),"XI",IF(AND('[2]Радна места'!S176&gt;=[2]Matrica!$B$7,'[2]Радна места'!S176&lt;=[2]Matrica!$J$7),"X",IF(AND('[2]Радна места'!S176&gt;=[2]Matrica!$B$8,'[2]Радна места'!S176&lt;=[2]Matrica!$J$8),"IX",IF(AND('[2]Радна места'!S176&gt;=[2]Matrica!$B$9,'[2]Радна места'!S176&lt;=[2]Matrica!$J$9),"VIII",IF(AND('[2]Радна места'!S176&gt;=[2]Matrica!$B$10,'[2]Радна места'!S176&lt;=[2]Matrica!$J$10),"VII",IF(AND('[2]Радна места'!S176&gt;=[2]Matrica!$B$11,'[2]Радна места'!S176&lt;=[2]Matrica!$J$11),"VI",IF(AND('[2]Радна места'!S176&gt;=[2]Matrica!$B$12,'[2]Радна места'!S176&lt;=[2]Matrica!$J$12),"V",IF(AND('[2]Радна места'!S176&gt;=[2]Matrica!$B$13,'[2]Радна места'!S176&lt;=[2]Matrica!$J$13),"IV",IF(AND('[2]Радна места'!S176&gt;=[2]Matrica!$B$14,'[2]Радна места'!S176&lt;=[2]Matrica!$J$14),"III",IF(AND('[2]Радна места'!S176&gt;=[2]Matrica!$B$15,'[2]Радна места'!S176&lt;=[2]Matrica!$J$15),"II",IF(AND('[2]Радна места'!S176&gt;=1.1,'[2]Радна места'!S176&lt;=[2]Matrica!$J$16),"I","")))))))))))))</f>
        <v>VII</v>
      </c>
      <c r="U176" s="36" t="str">
        <f t="shared" si="83"/>
        <v>2</v>
      </c>
      <c r="V176" s="39">
        <f t="shared" si="84"/>
        <v>3.32</v>
      </c>
      <c r="W176" s="36" t="str">
        <f>IF(AND('[2]Радна места'!V176&gt;=[2]Matrica!$B$4,'[2]Радна места'!V176&lt;=[2]Matrica!$J$4),"XIII",IF(AND('[2]Радна места'!V176&gt;=[2]Matrica!$B$5,'[2]Радна места'!V176&lt;=[2]Matrica!$J$5),"XII",IF(AND('[2]Радна места'!V176&gt;=[2]Matrica!$B$6,'[2]Радна места'!V176&lt;=[2]Matrica!$J$6),"XI",IF(AND('[2]Радна места'!V176&gt;=[2]Matrica!$B$7,'[2]Радна места'!V176&lt;=[2]Matrica!$J$7),"X",IF(AND('[2]Радна места'!V176&gt;=[2]Matrica!$B$8,'[2]Радна места'!V176&lt;=[2]Matrica!$J$8),"IX",IF(AND('[2]Радна места'!V176&gt;=[2]Matrica!$B$9,'[2]Радна места'!V176&lt;=[2]Matrica!$J$9),"VIII",IF(AND('[2]Радна места'!V176&gt;=[2]Matrica!$B$10,'[2]Радна места'!V176&lt;=[2]Matrica!$J$10),"VII",IF(AND('[2]Радна места'!V176&gt;=[2]Matrica!$B$11,'[2]Радна места'!V176&lt;=[2]Matrica!$J$11),"VI",IF(AND('[2]Радна места'!V176&gt;=[2]Matrica!$B$12,'[2]Радна места'!V176&lt;=[2]Matrica!$J$12),"V",IF(AND('[2]Радна места'!V176&gt;=[2]Matrica!$B$13,'[2]Радна места'!V176&lt;=[2]Matrica!$J$13),"IV",IF(AND('[2]Радна места'!V176&gt;=[2]Matrica!$B$14,'[2]Радна места'!V176&lt;=[2]Matrica!$J$14),"III",IF(AND('[2]Радна места'!V176&gt;=[2]Matrica!$B$15,'[2]Радна места'!V176&lt;=[2]Matrica!$J$15),"II",IF(AND('[2]Радна места'!V176&gt;=1.1,'[2]Радна места'!V176&lt;=[2]Matrica!$J$16),"I","")))))))))))))</f>
        <v>VIII</v>
      </c>
      <c r="X176" s="36" t="str">
        <f t="shared" si="85"/>
        <v>2</v>
      </c>
      <c r="Y176" s="36">
        <f>IF(AND(AA176=[2]Matrica!$A$4,AB176=[2]Matrica!$B$3),[2]Matrica!$B$4,IF(AND(AA176=[2]Matrica!$A$4,AB176=[2]Matrica!$E$3),[2]Matrica!$E$4,IF(AND(AA176=[2]Matrica!$A$4,AB176=[2]Matrica!$H$3),[2]Matrica!$H$4,IF(AND(AA176=[2]Matrica!$A$5,AB176=[2]Matrica!$B$3),[2]Matrica!$B$5,IF(AND(AA176=[2]Matrica!$A$5,AB176=[2]Matrica!$E$3),[2]Matrica!$E$5,IF(AND(AA176=[2]Matrica!$A$5,AB176=[2]Matrica!$H$3),[2]Matrica!$H$5,IF(AND(AA176=[2]Matrica!$A$6,AB176=[2]Matrica!$B$3),[2]Matrica!$B$6,IF(AND(AA176=[2]Matrica!$A$6,AB176=[2]Matrica!$E$3),[2]Matrica!$E$6,IF(AND(AA176=[2]Matrica!$A$6,AB176=[2]Matrica!$H$3),[2]Matrica!$H$6,IF(AND(AA176=[2]Matrica!$A$7,AB176=[2]Matrica!$B$3),[2]Matrica!$B$7,IF(AND(AA176=[2]Matrica!$A$7,AB176=[2]Matrica!$E$3),[2]Matrica!$E$7,IF(AND(AA176=[2]Matrica!$A$7,AB176=[2]Matrica!$H$3),[2]Matrica!$H$7,IF(AND(AA176=[2]Matrica!$A$8,AB176=[2]Matrica!$B$3),[2]Matrica!$B$8,IF(AND(AA176=[2]Matrica!$A$8,AB176=[2]Matrica!$E$3),[2]Matrica!$E$8,IF(AND(AA176=[2]Matrica!$A$8,AB176=[2]Matrica!$H$3),[2]Matrica!$H$8,IF(AND(AA176=[2]Matrica!$A$9,AB176=[2]Matrica!$B$3),[2]Matrica!$B$9,IF(AND(AA176=[2]Matrica!$A$9,AB176=[2]Matrica!$E$3),[2]Matrica!$E$9,IF(AND(AA176=[2]Matrica!$A$9,AB176=[2]Matrica!$H$3),[2]Matrica!$H$9,IF(AND(AA176=[2]Matrica!$A$10,AB176=[2]Matrica!$B$3),[2]Matrica!$B$10,IF(AND(AA176=[2]Matrica!$A$10,AB176=[2]Matrica!$E$3),[2]Matrica!$E$10,IF(AND(AA176=[2]Matrica!$A$10,AB176=[2]Matrica!$H$3),[2]Matrica!$H$10,IF(AND(AA176=[2]Matrica!$A$11,AB176=[2]Matrica!$B$3),[2]Matrica!$B$11,IF(AND(AA176=[2]Matrica!$A$11,AB176=[2]Matrica!$E$3),[2]Matrica!$E$11,IF(AND(AA176=[2]Matrica!$A$11,AB176=[2]Matrica!$H$3),[2]Matrica!$H$11,IF(AND(AA176=[2]Matrica!$A$12,AB176=[2]Matrica!$B$3),[2]Matrica!$B$12,IF(AND(AA176=[2]Matrica!$A$12,AB176=[2]Matrica!$E$3),[2]Matrica!$E$12,IF(AND(AA176=[2]Matrica!$A$12,AB176=[2]Matrica!$H$3),[2]Matrica!$H$12,IF(AND(AA176=[2]Matrica!$A$13,AB176=[2]Matrica!$B$3),[2]Matrica!$B$13,IF(AND(AA176=[2]Matrica!$A$13,AB176=[2]Matrica!$E$3),[2]Matrica!$E$13,IF(AND(AA176=[2]Matrica!$A$13,AB176=[2]Matrica!$H$3),[2]Matrica!$H$13,IF(AND(AA176=[2]Matrica!$A$14,AB176=[2]Matrica!$B$3),[2]Matrica!$B$14,IF(AND(AA176=[2]Matrica!$A$14,AB176=[2]Matrica!$E$3),[2]Matrica!$E$14,IF(AND(AA176=[2]Matrica!$A$14,AB176=[2]Matrica!$H$3),[2]Matrica!$H$14,IF(AND(AA176=[2]Matrica!$A$15,AB176=[2]Matrica!$B$3),[2]Matrica!$B$15,IF(AND(AA176=[2]Matrica!$A$15,AB176=[2]Matrica!$E$3),[2]Matrica!$E$15,IF(AND(AA176=[2]Matrica!$A$15,AB176=[2]Matrica!$H$3),[2]Matrica!$H$15,IF(AND(AA176=[2]Matrica!$A$16,AB176=[2]Matrica!$B$3),[2]Matrica!$B$16,IF(AND(AA176=[2]Matrica!$A$16,AB176=[2]Matrica!$E$3),[2]Matrica!$E$16,IF(AND(AA176=[2]Matrica!$A$16,AB176=[2]Matrica!$H$3),[2]Matrica!$H$16,"")))))))))))))))))))))))))))))))))))))))</f>
        <v>3.84</v>
      </c>
      <c r="Z176" s="36">
        <f>IF(AND(AA176=[2]Matrica!$A$4,AB176=[2]Matrica!$B$3),[2]Matrica!$D$4,IF(AND(AA176=[2]Matrica!$A$4,AB176=[2]Matrica!$E$3),[2]Matrica!$G$4,IF(AND(AA176=[2]Matrica!$A$4,AB176=[2]Matrica!$H$3),[2]Matrica!$J$4,IF(AND(AA176=[2]Matrica!$A$5,AB176=[2]Matrica!$B$3),[2]Matrica!$D$5,IF(AND(AA176=[2]Matrica!$A$5,AB176=[2]Matrica!$E$3),[2]Matrica!$G$5,IF(AND(AA176=[2]Matrica!$A$5,AB176=[2]Matrica!$H$3),[2]Matrica!$J$5,IF(AND(AA176=[2]Matrica!$A$6,AB176=[2]Matrica!$B$3),[2]Matrica!$D$6,IF(AND(AA176=[2]Matrica!$A$6,AB176=[2]Matrica!$E$3),[2]Matrica!$G$6,IF(AND(AA176=[2]Matrica!$A$6,AB176=[2]Matrica!$H$3),[2]Matrica!$J$6,IF(AND(AA176=[2]Matrica!$A$7,AB176=[2]Matrica!$B$3),[2]Matrica!$D$7,IF(AND(AA176=[2]Matrica!$A$7,AB176=[2]Matrica!$E$3),[2]Matrica!$G$7,IF(AND(AA176=[2]Matrica!$A$7,AB176=[2]Matrica!$H$3),[2]Matrica!$J$7,IF(AND(AA176=[2]Matrica!$A$8,AB176=[2]Matrica!$B$3),[2]Matrica!$D$8,IF(AND(AA176=[2]Matrica!$A$8,AB176=[2]Matrica!$E$3),[2]Matrica!$G$8,IF(AND(AA176=[2]Matrica!$A$8,AB176=[2]Matrica!$H$3),[2]Matrica!$J$8,IF(AND(AA176=[2]Matrica!$A$9,AB176=[2]Matrica!$B$3),[2]Matrica!$D$9,IF(AND(AA176=[2]Matrica!$A$9,AB176=[2]Matrica!$E$3),[2]Matrica!$G$9,IF(AND(AA176=[2]Matrica!$A$9,AB176=[2]Matrica!$H$3),[2]Matrica!$J$9,IF(AND(AA176=[2]Matrica!$A$10,AB176=[2]Matrica!$B$3),[2]Matrica!$D$10,IF(AND(AA176=[2]Matrica!$A$10,AB176=[2]Matrica!$E$3),[2]Matrica!$G$10,IF(AND(AA176=[2]Matrica!$A$10,AB176=[2]Matrica!$H$3),[2]Matrica!$J$10,IF(AND(AA176=[2]Matrica!$A$11,AB176=[2]Matrica!$B$3),[2]Matrica!$D$11,IF(AND(AA176=[2]Matrica!$A$11,AB176=[2]Matrica!$E$3),[2]Matrica!$G$11,IF(AND(AA176=[2]Matrica!$A$11,AB176=[2]Matrica!$H$3),[2]Matrica!$J$11,IF(AND(AA176=[2]Matrica!$A$12,AB176=[2]Matrica!$B$3),[2]Matrica!$D$12,IF(AND(AA176=[2]Matrica!$A$12,AB176=[2]Matrica!$E$3),[2]Matrica!$G$12,IF(AND(AA176=[2]Matrica!$A$12,AB176=[2]Matrica!$H$3),[2]Matrica!$J$12,IF(AND(AA176=[2]Matrica!$A$13,AB176=[2]Matrica!$B$3),[2]Matrica!$D$13,IF(AND(AA176=[2]Matrica!$A$13,AB176=[2]Matrica!$E$3),[2]Matrica!$G$13,IF(AND(AA176=[2]Matrica!$A$13,AB176=[2]Matrica!$H$3),[2]Matrica!$J$13,IF(AND(AA176=[2]Matrica!$A$14,AB176=[2]Matrica!$B$3),[2]Matrica!$D$14,IF(AND(AA176=[2]Matrica!$A$14,AB176=[2]Matrica!$E$3),[2]Matrica!$G$14,IF(AND(AA176=[2]Matrica!$A$14,AB176=[2]Matrica!$H$3),[2]Matrica!$J$14,IF(AND(AA176=[2]Matrica!$A$15,AB176=[2]Matrica!$B$3),[2]Matrica!$D$15,IF(AND(AA176=[2]Matrica!$A$15,AB176=[2]Matrica!$E$3),[2]Matrica!$G$15,IF(AND(AA176=[2]Matrica!$A$15,AB176=[2]Matrica!$H$3),[2]Matrica!$J$15,IF(AND(AA176=[2]Matrica!$A$16,AB176=[2]Matrica!$B$3),[2]Matrica!$D$16,IF(AND(AA176=[2]Matrica!$A$16,AB176=[2]Matrica!$E$3),[2]Matrica!$G$16,IF(AND(AA176=[2]Matrica!$A$16,AB176=[2]Matrica!$H$3),[2]Matrica!$J$16,"")))))))))))))))))))))))))))))))))))))))</f>
        <v>3.96</v>
      </c>
      <c r="AA176" s="184" t="s">
        <v>9</v>
      </c>
      <c r="AB176" s="185">
        <v>3</v>
      </c>
      <c r="AC176" s="184">
        <v>3.84</v>
      </c>
      <c r="AD176" s="184" t="s">
        <v>9</v>
      </c>
      <c r="AE176" s="185">
        <v>3</v>
      </c>
      <c r="AF176" s="184">
        <v>3.84</v>
      </c>
      <c r="AG176" s="174">
        <v>30</v>
      </c>
      <c r="AH176" s="136"/>
      <c r="AI176" s="175">
        <f t="shared" si="58"/>
        <v>54885.043199999993</v>
      </c>
      <c r="AJ176" s="175">
        <f t="shared" si="59"/>
        <v>15.785330701883705</v>
      </c>
      <c r="AK176" s="176" t="s">
        <v>8</v>
      </c>
      <c r="AL176" s="176">
        <v>1</v>
      </c>
      <c r="AM176" s="176">
        <v>3.86</v>
      </c>
      <c r="AN176" s="177">
        <f t="shared" ref="AN176:AN177" si="86">+AM176*14292.98</f>
        <v>55170.902799999996</v>
      </c>
      <c r="AO176" s="177">
        <f t="shared" ref="AO176:AO177" si="87">+(AN176/P176-1)*100</f>
        <v>16.388379299289358</v>
      </c>
      <c r="AP176" s="175">
        <f t="shared" si="60"/>
        <v>1646551.2959999999</v>
      </c>
      <c r="AQ176" s="177">
        <f t="shared" si="61"/>
        <v>1655127.0839999998</v>
      </c>
      <c r="AR176" s="178">
        <f t="shared" si="62"/>
        <v>-8575.7879999999423</v>
      </c>
    </row>
    <row r="177" spans="3:44" ht="80.099999999999994" customHeight="1">
      <c r="C177" s="36" t="s">
        <v>318</v>
      </c>
      <c r="D177" s="144" t="s">
        <v>319</v>
      </c>
      <c r="E177" s="167" t="s">
        <v>10</v>
      </c>
      <c r="F177" s="41" t="s">
        <v>304</v>
      </c>
      <c r="G177" s="36"/>
      <c r="H177" s="36"/>
      <c r="I177" s="36"/>
      <c r="J177" s="36">
        <v>17.32</v>
      </c>
      <c r="K177" s="36">
        <v>17.32</v>
      </c>
      <c r="L177" s="40">
        <v>17.32</v>
      </c>
      <c r="M177" s="40">
        <v>17.32</v>
      </c>
      <c r="N177" s="39">
        <v>2871.8</v>
      </c>
      <c r="O177" s="39">
        <v>49739.576000000001</v>
      </c>
      <c r="P177" s="39">
        <v>49739.576000000001</v>
      </c>
      <c r="Q177" s="39">
        <f t="shared" si="67"/>
        <v>17.654737962979397</v>
      </c>
      <c r="R177" s="39">
        <f t="shared" si="68"/>
        <v>17.654737962979397</v>
      </c>
      <c r="S177" s="39">
        <f t="shared" si="82"/>
        <v>3.48</v>
      </c>
      <c r="T177" s="36" t="str">
        <f>IF(AND('[2]Радна места'!S177&gt;=[2]Matrica!$B$4,'[2]Радна места'!S177&lt;=[2]Matrica!$J$4),"XIII",IF(AND('[2]Радна места'!S177&gt;=[2]Matrica!$B$5,'[2]Радна места'!S177&lt;=[2]Matrica!$J$5),"XII",IF(AND('[2]Радна места'!S177&gt;=[2]Matrica!$B$6,'[2]Радна места'!S177&lt;=[2]Matrica!$J$6),"XI",IF(AND('[2]Радна места'!S177&gt;=[2]Matrica!$B$7,'[2]Радна места'!S177&lt;=[2]Matrica!$J$7),"X",IF(AND('[2]Радна места'!S177&gt;=[2]Matrica!$B$8,'[2]Радна места'!S177&lt;=[2]Matrica!$J$8),"IX",IF(AND('[2]Радна места'!S177&gt;=[2]Matrica!$B$9,'[2]Радна места'!S177&lt;=[2]Matrica!$J$9),"VIII",IF(AND('[2]Радна места'!S177&gt;=[2]Matrica!$B$10,'[2]Радна места'!S177&lt;=[2]Matrica!$J$10),"VII",IF(AND('[2]Радна места'!S177&gt;=[2]Matrica!$B$11,'[2]Радна места'!S177&lt;=[2]Matrica!$J$11),"VI",IF(AND('[2]Радна места'!S177&gt;=[2]Matrica!$B$12,'[2]Радна места'!S177&lt;=[2]Matrica!$J$12),"V",IF(AND('[2]Радна места'!S177&gt;=[2]Matrica!$B$13,'[2]Радна места'!S177&lt;=[2]Matrica!$J$13),"IV",IF(AND('[2]Радна места'!S177&gt;=[2]Matrica!$B$14,'[2]Радна места'!S177&lt;=[2]Matrica!$J$14),"III",IF(AND('[2]Радна места'!S177&gt;=[2]Matrica!$B$15,'[2]Радна места'!S177&lt;=[2]Matrica!$J$15),"II",IF(AND('[2]Радна места'!S177&gt;=1.1,'[2]Радна места'!S177&lt;=[2]Matrica!$J$16),"I","")))))))))))))</f>
        <v>VII</v>
      </c>
      <c r="U177" s="36" t="str">
        <f t="shared" si="83"/>
        <v>1</v>
      </c>
      <c r="V177" s="39">
        <f t="shared" si="84"/>
        <v>3.48</v>
      </c>
      <c r="W177" s="36" t="str">
        <f>IF(AND('[2]Радна места'!V177&gt;=[2]Matrica!$B$4,'[2]Радна места'!V177&lt;=[2]Matrica!$J$4),"XIII",IF(AND('[2]Радна места'!V177&gt;=[2]Matrica!$B$5,'[2]Радна места'!V177&lt;=[2]Matrica!$J$5),"XII",IF(AND('[2]Радна места'!V177&gt;=[2]Matrica!$B$6,'[2]Радна места'!V177&lt;=[2]Matrica!$J$6),"XI",IF(AND('[2]Радна места'!V177&gt;=[2]Matrica!$B$7,'[2]Радна места'!V177&lt;=[2]Matrica!$J$7),"X",IF(AND('[2]Радна места'!V177&gt;=[2]Matrica!$B$8,'[2]Радна места'!V177&lt;=[2]Matrica!$J$8),"IX",IF(AND('[2]Радна места'!V177&gt;=[2]Matrica!$B$9,'[2]Радна места'!V177&lt;=[2]Matrica!$J$9),"VIII",IF(AND('[2]Радна места'!V177&gt;=[2]Matrica!$B$10,'[2]Радна места'!V177&lt;=[2]Matrica!$J$10),"VII",IF(AND('[2]Радна места'!V177&gt;=[2]Matrica!$B$11,'[2]Радна места'!V177&lt;=[2]Matrica!$J$11),"VI",IF(AND('[2]Радна места'!V177&gt;=[2]Matrica!$B$12,'[2]Радна места'!V177&lt;=[2]Matrica!$J$12),"V",IF(AND('[2]Радна места'!V177&gt;=[2]Matrica!$B$13,'[2]Радна места'!V177&lt;=[2]Matrica!$J$13),"IV",IF(AND('[2]Радна места'!V177&gt;=[2]Matrica!$B$14,'[2]Радна места'!V177&lt;=[2]Matrica!$J$14),"III",IF(AND('[2]Радна места'!V177&gt;=[2]Matrica!$B$15,'[2]Радна места'!V177&lt;=[2]Matrica!$J$15),"II",IF(AND('[2]Радна места'!V177&gt;=1.1,'[2]Радна места'!V177&lt;=[2]Matrica!$J$16),"I","")))))))))))))</f>
        <v>VII</v>
      </c>
      <c r="X177" s="36" t="str">
        <f t="shared" si="85"/>
        <v>1</v>
      </c>
      <c r="Y177" s="36">
        <f>IF(AND(AA177=[2]Matrica!$A$4,AB177=[2]Matrica!$B$3),[2]Matrica!$B$4,IF(AND(AA177=[2]Matrica!$A$4,AB177=[2]Matrica!$E$3),[2]Matrica!$E$4,IF(AND(AA177=[2]Matrica!$A$4,AB177=[2]Matrica!$H$3),[2]Matrica!$H$4,IF(AND(AA177=[2]Matrica!$A$5,AB177=[2]Matrica!$B$3),[2]Matrica!$B$5,IF(AND(AA177=[2]Matrica!$A$5,AB177=[2]Matrica!$E$3),[2]Matrica!$E$5,IF(AND(AA177=[2]Matrica!$A$5,AB177=[2]Matrica!$H$3),[2]Matrica!$H$5,IF(AND(AA177=[2]Matrica!$A$6,AB177=[2]Matrica!$B$3),[2]Matrica!$B$6,IF(AND(AA177=[2]Matrica!$A$6,AB177=[2]Matrica!$E$3),[2]Matrica!$E$6,IF(AND(AA177=[2]Matrica!$A$6,AB177=[2]Matrica!$H$3),[2]Matrica!$H$6,IF(AND(AA177=[2]Matrica!$A$7,AB177=[2]Matrica!$B$3),[2]Matrica!$B$7,IF(AND(AA177=[2]Matrica!$A$7,AB177=[2]Matrica!$E$3),[2]Matrica!$E$7,IF(AND(AA177=[2]Matrica!$A$7,AB177=[2]Matrica!$H$3),[2]Matrica!$H$7,IF(AND(AA177=[2]Matrica!$A$8,AB177=[2]Matrica!$B$3),[2]Matrica!$B$8,IF(AND(AA177=[2]Matrica!$A$8,AB177=[2]Matrica!$E$3),[2]Matrica!$E$8,IF(AND(AA177=[2]Matrica!$A$8,AB177=[2]Matrica!$H$3),[2]Matrica!$H$8,IF(AND(AA177=[2]Matrica!$A$9,AB177=[2]Matrica!$B$3),[2]Matrica!$B$9,IF(AND(AA177=[2]Matrica!$A$9,AB177=[2]Matrica!$E$3),[2]Matrica!$E$9,IF(AND(AA177=[2]Matrica!$A$9,AB177=[2]Matrica!$H$3),[2]Matrica!$H$9,IF(AND(AA177=[2]Matrica!$A$10,AB177=[2]Matrica!$B$3),[2]Matrica!$B$10,IF(AND(AA177=[2]Matrica!$A$10,AB177=[2]Matrica!$E$3),[2]Matrica!$E$10,IF(AND(AA177=[2]Matrica!$A$10,AB177=[2]Matrica!$H$3),[2]Matrica!$H$10,IF(AND(AA177=[2]Matrica!$A$11,AB177=[2]Matrica!$B$3),[2]Matrica!$B$11,IF(AND(AA177=[2]Matrica!$A$11,AB177=[2]Matrica!$E$3),[2]Matrica!$E$11,IF(AND(AA177=[2]Matrica!$A$11,AB177=[2]Matrica!$H$3),[2]Matrica!$H$11,IF(AND(AA177=[2]Matrica!$A$12,AB177=[2]Matrica!$B$3),[2]Matrica!$B$12,IF(AND(AA177=[2]Matrica!$A$12,AB177=[2]Matrica!$E$3),[2]Matrica!$E$12,IF(AND(AA177=[2]Matrica!$A$12,AB177=[2]Matrica!$H$3),[2]Matrica!$H$12,IF(AND(AA177=[2]Matrica!$A$13,AB177=[2]Matrica!$B$3),[2]Matrica!$B$13,IF(AND(AA177=[2]Matrica!$A$13,AB177=[2]Matrica!$E$3),[2]Matrica!$E$13,IF(AND(AA177=[2]Matrica!$A$13,AB177=[2]Matrica!$H$3),[2]Matrica!$H$13,IF(AND(AA177=[2]Matrica!$A$14,AB177=[2]Matrica!$B$3),[2]Matrica!$B$14,IF(AND(AA177=[2]Matrica!$A$14,AB177=[2]Matrica!$E$3),[2]Matrica!$E$14,IF(AND(AA177=[2]Matrica!$A$14,AB177=[2]Matrica!$H$3),[2]Matrica!$H$14,IF(AND(AA177=[2]Matrica!$A$15,AB177=[2]Matrica!$B$3),[2]Matrica!$B$15,IF(AND(AA177=[2]Matrica!$A$15,AB177=[2]Matrica!$E$3),[2]Matrica!$E$15,IF(AND(AA177=[2]Matrica!$A$15,AB177=[2]Matrica!$H$3),[2]Matrica!$H$15,IF(AND(AA177=[2]Matrica!$A$16,AB177=[2]Matrica!$B$3),[2]Matrica!$B$16,IF(AND(AA177=[2]Matrica!$A$16,AB177=[2]Matrica!$E$3),[2]Matrica!$E$16,IF(AND(AA177=[2]Matrica!$A$16,AB177=[2]Matrica!$H$3),[2]Matrica!$H$16,"")))))))))))))))))))))))))))))))))))))))</f>
        <v>3.84</v>
      </c>
      <c r="Z177" s="36">
        <f>IF(AND(AA177=[2]Matrica!$A$4,AB177=[2]Matrica!$B$3),[2]Matrica!$D$4,IF(AND(AA177=[2]Matrica!$A$4,AB177=[2]Matrica!$E$3),[2]Matrica!$G$4,IF(AND(AA177=[2]Matrica!$A$4,AB177=[2]Matrica!$H$3),[2]Matrica!$J$4,IF(AND(AA177=[2]Matrica!$A$5,AB177=[2]Matrica!$B$3),[2]Matrica!$D$5,IF(AND(AA177=[2]Matrica!$A$5,AB177=[2]Matrica!$E$3),[2]Matrica!$G$5,IF(AND(AA177=[2]Matrica!$A$5,AB177=[2]Matrica!$H$3),[2]Matrica!$J$5,IF(AND(AA177=[2]Matrica!$A$6,AB177=[2]Matrica!$B$3),[2]Matrica!$D$6,IF(AND(AA177=[2]Matrica!$A$6,AB177=[2]Matrica!$E$3),[2]Matrica!$G$6,IF(AND(AA177=[2]Matrica!$A$6,AB177=[2]Matrica!$H$3),[2]Matrica!$J$6,IF(AND(AA177=[2]Matrica!$A$7,AB177=[2]Matrica!$B$3),[2]Matrica!$D$7,IF(AND(AA177=[2]Matrica!$A$7,AB177=[2]Matrica!$E$3),[2]Matrica!$G$7,IF(AND(AA177=[2]Matrica!$A$7,AB177=[2]Matrica!$H$3),[2]Matrica!$J$7,IF(AND(AA177=[2]Matrica!$A$8,AB177=[2]Matrica!$B$3),[2]Matrica!$D$8,IF(AND(AA177=[2]Matrica!$A$8,AB177=[2]Matrica!$E$3),[2]Matrica!$G$8,IF(AND(AA177=[2]Matrica!$A$8,AB177=[2]Matrica!$H$3),[2]Matrica!$J$8,IF(AND(AA177=[2]Matrica!$A$9,AB177=[2]Matrica!$B$3),[2]Matrica!$D$9,IF(AND(AA177=[2]Matrica!$A$9,AB177=[2]Matrica!$E$3),[2]Matrica!$G$9,IF(AND(AA177=[2]Matrica!$A$9,AB177=[2]Matrica!$H$3),[2]Matrica!$J$9,IF(AND(AA177=[2]Matrica!$A$10,AB177=[2]Matrica!$B$3),[2]Matrica!$D$10,IF(AND(AA177=[2]Matrica!$A$10,AB177=[2]Matrica!$E$3),[2]Matrica!$G$10,IF(AND(AA177=[2]Matrica!$A$10,AB177=[2]Matrica!$H$3),[2]Matrica!$J$10,IF(AND(AA177=[2]Matrica!$A$11,AB177=[2]Matrica!$B$3),[2]Matrica!$D$11,IF(AND(AA177=[2]Matrica!$A$11,AB177=[2]Matrica!$E$3),[2]Matrica!$G$11,IF(AND(AA177=[2]Matrica!$A$11,AB177=[2]Matrica!$H$3),[2]Matrica!$J$11,IF(AND(AA177=[2]Matrica!$A$12,AB177=[2]Matrica!$B$3),[2]Matrica!$D$12,IF(AND(AA177=[2]Matrica!$A$12,AB177=[2]Matrica!$E$3),[2]Matrica!$G$12,IF(AND(AA177=[2]Matrica!$A$12,AB177=[2]Matrica!$H$3),[2]Matrica!$J$12,IF(AND(AA177=[2]Matrica!$A$13,AB177=[2]Matrica!$B$3),[2]Matrica!$D$13,IF(AND(AA177=[2]Matrica!$A$13,AB177=[2]Matrica!$E$3),[2]Matrica!$G$13,IF(AND(AA177=[2]Matrica!$A$13,AB177=[2]Matrica!$H$3),[2]Matrica!$J$13,IF(AND(AA177=[2]Matrica!$A$14,AB177=[2]Matrica!$B$3),[2]Matrica!$D$14,IF(AND(AA177=[2]Matrica!$A$14,AB177=[2]Matrica!$E$3),[2]Matrica!$G$14,IF(AND(AA177=[2]Matrica!$A$14,AB177=[2]Matrica!$H$3),[2]Matrica!$J$14,IF(AND(AA177=[2]Matrica!$A$15,AB177=[2]Matrica!$B$3),[2]Matrica!$D$15,IF(AND(AA177=[2]Matrica!$A$15,AB177=[2]Matrica!$E$3),[2]Matrica!$G$15,IF(AND(AA177=[2]Matrica!$A$15,AB177=[2]Matrica!$H$3),[2]Matrica!$J$15,IF(AND(AA177=[2]Matrica!$A$16,AB177=[2]Matrica!$B$3),[2]Matrica!$D$16,IF(AND(AA177=[2]Matrica!$A$16,AB177=[2]Matrica!$E$3),[2]Matrica!$G$16,IF(AND(AA177=[2]Matrica!$A$16,AB177=[2]Matrica!$H$3),[2]Matrica!$J$16,"")))))))))))))))))))))))))))))))))))))))</f>
        <v>3.96</v>
      </c>
      <c r="AA177" s="184" t="s">
        <v>9</v>
      </c>
      <c r="AB177" s="185">
        <v>3</v>
      </c>
      <c r="AC177" s="184">
        <v>3.84</v>
      </c>
      <c r="AD177" s="184" t="s">
        <v>9</v>
      </c>
      <c r="AE177" s="185">
        <v>3</v>
      </c>
      <c r="AF177" s="184">
        <v>3.84</v>
      </c>
      <c r="AG177" s="174">
        <v>105</v>
      </c>
      <c r="AH177" s="136"/>
      <c r="AI177" s="175">
        <f t="shared" si="58"/>
        <v>54885.043199999993</v>
      </c>
      <c r="AJ177" s="175">
        <f t="shared" si="59"/>
        <v>10.344815162879527</v>
      </c>
      <c r="AK177" s="176" t="s">
        <v>8</v>
      </c>
      <c r="AL177" s="176">
        <v>1</v>
      </c>
      <c r="AM177" s="176">
        <v>3.86</v>
      </c>
      <c r="AN177" s="177">
        <f t="shared" si="86"/>
        <v>55170.902799999996</v>
      </c>
      <c r="AO177" s="177">
        <f t="shared" si="87"/>
        <v>10.919527741852875</v>
      </c>
      <c r="AP177" s="175">
        <f t="shared" si="60"/>
        <v>5762929.5359999994</v>
      </c>
      <c r="AQ177" s="177">
        <f t="shared" si="61"/>
        <v>5792944.7939999998</v>
      </c>
      <c r="AR177" s="178">
        <f t="shared" si="62"/>
        <v>-30015.25800000038</v>
      </c>
    </row>
    <row r="178" spans="3:44" ht="80.099999999999994" customHeight="1">
      <c r="C178" s="36" t="s">
        <v>320</v>
      </c>
      <c r="D178" s="144" t="s">
        <v>321</v>
      </c>
      <c r="E178" s="167" t="s">
        <v>10</v>
      </c>
      <c r="F178" s="41" t="s">
        <v>304</v>
      </c>
      <c r="G178" s="36"/>
      <c r="H178" s="36"/>
      <c r="I178" s="36"/>
      <c r="J178" s="36">
        <v>17.32</v>
      </c>
      <c r="K178" s="36">
        <v>17.32</v>
      </c>
      <c r="L178" s="40">
        <v>17.32</v>
      </c>
      <c r="M178" s="40">
        <v>17.32</v>
      </c>
      <c r="N178" s="39">
        <v>2871.8</v>
      </c>
      <c r="O178" s="39">
        <v>49739.576000000001</v>
      </c>
      <c r="P178" s="39">
        <v>49739.576000000001</v>
      </c>
      <c r="Q178" s="39">
        <f t="shared" si="67"/>
        <v>17.654737962979397</v>
      </c>
      <c r="R178" s="39">
        <f t="shared" si="68"/>
        <v>17.654737962979397</v>
      </c>
      <c r="S178" s="39">
        <f t="shared" si="82"/>
        <v>3.48</v>
      </c>
      <c r="T178" s="36" t="str">
        <f>IF(AND('[2]Радна места'!S178&gt;=[2]Matrica!$B$4,'[2]Радна места'!S178&lt;=[2]Matrica!$J$4),"XIII",IF(AND('[2]Радна места'!S178&gt;=[2]Matrica!$B$5,'[2]Радна места'!S178&lt;=[2]Matrica!$J$5),"XII",IF(AND('[2]Радна места'!S178&gt;=[2]Matrica!$B$6,'[2]Радна места'!S178&lt;=[2]Matrica!$J$6),"XI",IF(AND('[2]Радна места'!S178&gt;=[2]Matrica!$B$7,'[2]Радна места'!S178&lt;=[2]Matrica!$J$7),"X",IF(AND('[2]Радна места'!S178&gt;=[2]Matrica!$B$8,'[2]Радна места'!S178&lt;=[2]Matrica!$J$8),"IX",IF(AND('[2]Радна места'!S178&gt;=[2]Matrica!$B$9,'[2]Радна места'!S178&lt;=[2]Matrica!$J$9),"VIII",IF(AND('[2]Радна места'!S178&gt;=[2]Matrica!$B$10,'[2]Радна места'!S178&lt;=[2]Matrica!$J$10),"VII",IF(AND('[2]Радна места'!S178&gt;=[2]Matrica!$B$11,'[2]Радна места'!S178&lt;=[2]Matrica!$J$11),"VI",IF(AND('[2]Радна места'!S178&gt;=[2]Matrica!$B$12,'[2]Радна места'!S178&lt;=[2]Matrica!$J$12),"V",IF(AND('[2]Радна места'!S178&gt;=[2]Matrica!$B$13,'[2]Радна места'!S178&lt;=[2]Matrica!$J$13),"IV",IF(AND('[2]Радна места'!S178&gt;=[2]Matrica!$B$14,'[2]Радна места'!S178&lt;=[2]Matrica!$J$14),"III",IF(AND('[2]Радна места'!S178&gt;=[2]Matrica!$B$15,'[2]Радна места'!S178&lt;=[2]Matrica!$J$15),"II",IF(AND('[2]Радна места'!S178&gt;=1.1,'[2]Радна места'!S178&lt;=[2]Matrica!$J$16),"I","")))))))))))))</f>
        <v>VIII</v>
      </c>
      <c r="U178" s="36" t="str">
        <f t="shared" si="83"/>
        <v>1</v>
      </c>
      <c r="V178" s="39">
        <f t="shared" si="84"/>
        <v>3.48</v>
      </c>
      <c r="W178" s="36" t="str">
        <f>IF(AND('[2]Радна места'!V178&gt;=[2]Matrica!$B$4,'[2]Радна места'!V178&lt;=[2]Matrica!$J$4),"XIII",IF(AND('[2]Радна места'!V178&gt;=[2]Matrica!$B$5,'[2]Радна места'!V178&lt;=[2]Matrica!$J$5),"XII",IF(AND('[2]Радна места'!V178&gt;=[2]Matrica!$B$6,'[2]Радна места'!V178&lt;=[2]Matrica!$J$6),"XI",IF(AND('[2]Радна места'!V178&gt;=[2]Matrica!$B$7,'[2]Радна места'!V178&lt;=[2]Matrica!$J$7),"X",IF(AND('[2]Радна места'!V178&gt;=[2]Matrica!$B$8,'[2]Радна места'!V178&lt;=[2]Matrica!$J$8),"IX",IF(AND('[2]Радна места'!V178&gt;=[2]Matrica!$B$9,'[2]Радна места'!V178&lt;=[2]Matrica!$J$9),"VIII",IF(AND('[2]Радна места'!V178&gt;=[2]Matrica!$B$10,'[2]Радна места'!V178&lt;=[2]Matrica!$J$10),"VII",IF(AND('[2]Радна места'!V178&gt;=[2]Matrica!$B$11,'[2]Радна места'!V178&lt;=[2]Matrica!$J$11),"VI",IF(AND('[2]Радна места'!V178&gt;=[2]Matrica!$B$12,'[2]Радна места'!V178&lt;=[2]Matrica!$J$12),"V",IF(AND('[2]Радна места'!V178&gt;=[2]Matrica!$B$13,'[2]Радна места'!V178&lt;=[2]Matrica!$J$13),"IV",IF(AND('[2]Радна места'!V178&gt;=[2]Matrica!$B$14,'[2]Радна места'!V178&lt;=[2]Matrica!$J$14),"III",IF(AND('[2]Радна места'!V178&gt;=[2]Matrica!$B$15,'[2]Радна места'!V178&lt;=[2]Matrica!$J$15),"II",IF(AND('[2]Радна места'!V178&gt;=1.1,'[2]Радна места'!V178&lt;=[2]Matrica!$J$16),"I","")))))))))))))</f>
        <v>VIII</v>
      </c>
      <c r="X178" s="36" t="str">
        <f t="shared" si="85"/>
        <v>1</v>
      </c>
      <c r="Y178" s="36">
        <f>IF(AND(AA178=[2]Matrica!$A$4,AB178=[2]Matrica!$B$3),[2]Matrica!$B$4,IF(AND(AA178=[2]Matrica!$A$4,AB178=[2]Matrica!$E$3),[2]Matrica!$E$4,IF(AND(AA178=[2]Matrica!$A$4,AB178=[2]Matrica!$H$3),[2]Matrica!$H$4,IF(AND(AA178=[2]Matrica!$A$5,AB178=[2]Matrica!$B$3),[2]Matrica!$B$5,IF(AND(AA178=[2]Matrica!$A$5,AB178=[2]Matrica!$E$3),[2]Matrica!$E$5,IF(AND(AA178=[2]Matrica!$A$5,AB178=[2]Matrica!$H$3),[2]Matrica!$H$5,IF(AND(AA178=[2]Matrica!$A$6,AB178=[2]Matrica!$B$3),[2]Matrica!$B$6,IF(AND(AA178=[2]Matrica!$A$6,AB178=[2]Matrica!$E$3),[2]Matrica!$E$6,IF(AND(AA178=[2]Matrica!$A$6,AB178=[2]Matrica!$H$3),[2]Matrica!$H$6,IF(AND(AA178=[2]Matrica!$A$7,AB178=[2]Matrica!$B$3),[2]Matrica!$B$7,IF(AND(AA178=[2]Matrica!$A$7,AB178=[2]Matrica!$E$3),[2]Matrica!$E$7,IF(AND(AA178=[2]Matrica!$A$7,AB178=[2]Matrica!$H$3),[2]Matrica!$H$7,IF(AND(AA178=[2]Matrica!$A$8,AB178=[2]Matrica!$B$3),[2]Matrica!$B$8,IF(AND(AA178=[2]Matrica!$A$8,AB178=[2]Matrica!$E$3),[2]Matrica!$E$8,IF(AND(AA178=[2]Matrica!$A$8,AB178=[2]Matrica!$H$3),[2]Matrica!$H$8,IF(AND(AA178=[2]Matrica!$A$9,AB178=[2]Matrica!$B$3),[2]Matrica!$B$9,IF(AND(AA178=[2]Matrica!$A$9,AB178=[2]Matrica!$E$3),[2]Matrica!$E$9,IF(AND(AA178=[2]Matrica!$A$9,AB178=[2]Matrica!$H$3),[2]Matrica!$H$9,IF(AND(AA178=[2]Matrica!$A$10,AB178=[2]Matrica!$B$3),[2]Matrica!$B$10,IF(AND(AA178=[2]Matrica!$A$10,AB178=[2]Matrica!$E$3),[2]Matrica!$E$10,IF(AND(AA178=[2]Matrica!$A$10,AB178=[2]Matrica!$H$3),[2]Matrica!$H$10,IF(AND(AA178=[2]Matrica!$A$11,AB178=[2]Matrica!$B$3),[2]Matrica!$B$11,IF(AND(AA178=[2]Matrica!$A$11,AB178=[2]Matrica!$E$3),[2]Matrica!$E$11,IF(AND(AA178=[2]Matrica!$A$11,AB178=[2]Matrica!$H$3),[2]Matrica!$H$11,IF(AND(AA178=[2]Matrica!$A$12,AB178=[2]Matrica!$B$3),[2]Matrica!$B$12,IF(AND(AA178=[2]Matrica!$A$12,AB178=[2]Matrica!$E$3),[2]Matrica!$E$12,IF(AND(AA178=[2]Matrica!$A$12,AB178=[2]Matrica!$H$3),[2]Matrica!$H$12,IF(AND(AA178=[2]Matrica!$A$13,AB178=[2]Matrica!$B$3),[2]Matrica!$B$13,IF(AND(AA178=[2]Matrica!$A$13,AB178=[2]Matrica!$E$3),[2]Matrica!$E$13,IF(AND(AA178=[2]Matrica!$A$13,AB178=[2]Matrica!$H$3),[2]Matrica!$H$13,IF(AND(AA178=[2]Matrica!$A$14,AB178=[2]Matrica!$B$3),[2]Matrica!$B$14,IF(AND(AA178=[2]Matrica!$A$14,AB178=[2]Matrica!$E$3),[2]Matrica!$E$14,IF(AND(AA178=[2]Matrica!$A$14,AB178=[2]Matrica!$H$3),[2]Matrica!$H$14,IF(AND(AA178=[2]Matrica!$A$15,AB178=[2]Matrica!$B$3),[2]Matrica!$B$15,IF(AND(AA178=[2]Matrica!$A$15,AB178=[2]Matrica!$E$3),[2]Matrica!$E$15,IF(AND(AA178=[2]Matrica!$A$15,AB178=[2]Matrica!$H$3),[2]Matrica!$H$15,IF(AND(AA178=[2]Matrica!$A$16,AB178=[2]Matrica!$B$3),[2]Matrica!$B$16,IF(AND(AA178=[2]Matrica!$A$16,AB178=[2]Matrica!$E$3),[2]Matrica!$E$16,IF(AND(AA178=[2]Matrica!$A$16,AB178=[2]Matrica!$H$3),[2]Matrica!$H$16,"")))))))))))))))))))))))))))))))))))))))</f>
        <v>3.84</v>
      </c>
      <c r="Z178" s="36">
        <f>IF(AND(AA178=[2]Matrica!$A$4,AB178=[2]Matrica!$B$3),[2]Matrica!$D$4,IF(AND(AA178=[2]Matrica!$A$4,AB178=[2]Matrica!$E$3),[2]Matrica!$G$4,IF(AND(AA178=[2]Matrica!$A$4,AB178=[2]Matrica!$H$3),[2]Matrica!$J$4,IF(AND(AA178=[2]Matrica!$A$5,AB178=[2]Matrica!$B$3),[2]Matrica!$D$5,IF(AND(AA178=[2]Matrica!$A$5,AB178=[2]Matrica!$E$3),[2]Matrica!$G$5,IF(AND(AA178=[2]Matrica!$A$5,AB178=[2]Matrica!$H$3),[2]Matrica!$J$5,IF(AND(AA178=[2]Matrica!$A$6,AB178=[2]Matrica!$B$3),[2]Matrica!$D$6,IF(AND(AA178=[2]Matrica!$A$6,AB178=[2]Matrica!$E$3),[2]Matrica!$G$6,IF(AND(AA178=[2]Matrica!$A$6,AB178=[2]Matrica!$H$3),[2]Matrica!$J$6,IF(AND(AA178=[2]Matrica!$A$7,AB178=[2]Matrica!$B$3),[2]Matrica!$D$7,IF(AND(AA178=[2]Matrica!$A$7,AB178=[2]Matrica!$E$3),[2]Matrica!$G$7,IF(AND(AA178=[2]Matrica!$A$7,AB178=[2]Matrica!$H$3),[2]Matrica!$J$7,IF(AND(AA178=[2]Matrica!$A$8,AB178=[2]Matrica!$B$3),[2]Matrica!$D$8,IF(AND(AA178=[2]Matrica!$A$8,AB178=[2]Matrica!$E$3),[2]Matrica!$G$8,IF(AND(AA178=[2]Matrica!$A$8,AB178=[2]Matrica!$H$3),[2]Matrica!$J$8,IF(AND(AA178=[2]Matrica!$A$9,AB178=[2]Matrica!$B$3),[2]Matrica!$D$9,IF(AND(AA178=[2]Matrica!$A$9,AB178=[2]Matrica!$E$3),[2]Matrica!$G$9,IF(AND(AA178=[2]Matrica!$A$9,AB178=[2]Matrica!$H$3),[2]Matrica!$J$9,IF(AND(AA178=[2]Matrica!$A$10,AB178=[2]Matrica!$B$3),[2]Matrica!$D$10,IF(AND(AA178=[2]Matrica!$A$10,AB178=[2]Matrica!$E$3),[2]Matrica!$G$10,IF(AND(AA178=[2]Matrica!$A$10,AB178=[2]Matrica!$H$3),[2]Matrica!$J$10,IF(AND(AA178=[2]Matrica!$A$11,AB178=[2]Matrica!$B$3),[2]Matrica!$D$11,IF(AND(AA178=[2]Matrica!$A$11,AB178=[2]Matrica!$E$3),[2]Matrica!$G$11,IF(AND(AA178=[2]Matrica!$A$11,AB178=[2]Matrica!$H$3),[2]Matrica!$J$11,IF(AND(AA178=[2]Matrica!$A$12,AB178=[2]Matrica!$B$3),[2]Matrica!$D$12,IF(AND(AA178=[2]Matrica!$A$12,AB178=[2]Matrica!$E$3),[2]Matrica!$G$12,IF(AND(AA178=[2]Matrica!$A$12,AB178=[2]Matrica!$H$3),[2]Matrica!$J$12,IF(AND(AA178=[2]Matrica!$A$13,AB178=[2]Matrica!$B$3),[2]Matrica!$D$13,IF(AND(AA178=[2]Matrica!$A$13,AB178=[2]Matrica!$E$3),[2]Matrica!$G$13,IF(AND(AA178=[2]Matrica!$A$13,AB178=[2]Matrica!$H$3),[2]Matrica!$J$13,IF(AND(AA178=[2]Matrica!$A$14,AB178=[2]Matrica!$B$3),[2]Matrica!$D$14,IF(AND(AA178=[2]Matrica!$A$14,AB178=[2]Matrica!$E$3),[2]Matrica!$G$14,IF(AND(AA178=[2]Matrica!$A$14,AB178=[2]Matrica!$H$3),[2]Matrica!$J$14,IF(AND(AA178=[2]Matrica!$A$15,AB178=[2]Matrica!$B$3),[2]Matrica!$D$15,IF(AND(AA178=[2]Matrica!$A$15,AB178=[2]Matrica!$E$3),[2]Matrica!$G$15,IF(AND(AA178=[2]Matrica!$A$15,AB178=[2]Matrica!$H$3),[2]Matrica!$J$15,IF(AND(AA178=[2]Matrica!$A$16,AB178=[2]Matrica!$B$3),[2]Matrica!$D$16,IF(AND(AA178=[2]Matrica!$A$16,AB178=[2]Matrica!$E$3),[2]Matrica!$G$16,IF(AND(AA178=[2]Matrica!$A$16,AB178=[2]Matrica!$H$3),[2]Matrica!$J$16,"")))))))))))))))))))))))))))))))))))))))</f>
        <v>3.96</v>
      </c>
      <c r="AA178" s="184" t="s">
        <v>9</v>
      </c>
      <c r="AB178" s="185">
        <v>3</v>
      </c>
      <c r="AC178" s="184">
        <v>3.84</v>
      </c>
      <c r="AD178" s="184" t="s">
        <v>9</v>
      </c>
      <c r="AE178" s="185">
        <v>3</v>
      </c>
      <c r="AF178" s="184">
        <v>3.84</v>
      </c>
      <c r="AG178" s="174">
        <v>7</v>
      </c>
      <c r="AH178" s="136"/>
      <c r="AI178" s="175">
        <f t="shared" si="58"/>
        <v>54885.043199999993</v>
      </c>
      <c r="AJ178" s="175">
        <f t="shared" si="59"/>
        <v>10.344815162879527</v>
      </c>
      <c r="AK178" s="176" t="s">
        <v>8</v>
      </c>
      <c r="AL178" s="176">
        <v>1</v>
      </c>
      <c r="AM178" s="176">
        <v>3.86</v>
      </c>
      <c r="AN178" s="177">
        <f>+AM178*14292.98</f>
        <v>55170.902799999996</v>
      </c>
      <c r="AO178" s="177">
        <f>+(AN178/P178-1)*100</f>
        <v>10.919527741852875</v>
      </c>
      <c r="AP178" s="175">
        <f t="shared" si="60"/>
        <v>384195.30239999993</v>
      </c>
      <c r="AQ178" s="177">
        <f t="shared" si="61"/>
        <v>386196.31959999999</v>
      </c>
      <c r="AR178" s="178">
        <f t="shared" si="62"/>
        <v>-2001.0172000000603</v>
      </c>
    </row>
    <row r="179" spans="3:44" ht="80.099999999999994" customHeight="1">
      <c r="C179" s="36" t="s">
        <v>322</v>
      </c>
      <c r="D179" s="144" t="s">
        <v>323</v>
      </c>
      <c r="E179" s="167" t="s">
        <v>10</v>
      </c>
      <c r="F179" s="41" t="s">
        <v>304</v>
      </c>
      <c r="G179" s="36">
        <v>0.04</v>
      </c>
      <c r="H179" s="36"/>
      <c r="I179" s="36"/>
      <c r="J179" s="36">
        <v>17.32</v>
      </c>
      <c r="K179" s="36">
        <v>17.32</v>
      </c>
      <c r="L179" s="40">
        <v>18.012799999999999</v>
      </c>
      <c r="M179" s="40">
        <v>18.012799999999999</v>
      </c>
      <c r="N179" s="39">
        <v>2871.8</v>
      </c>
      <c r="O179" s="39">
        <v>51729.159039999999</v>
      </c>
      <c r="P179" s="39">
        <v>51729.159039999999</v>
      </c>
      <c r="Q179" s="39">
        <f t="shared" si="67"/>
        <v>18.360927481498571</v>
      </c>
      <c r="R179" s="39">
        <f t="shared" si="68"/>
        <v>18.360927481498571</v>
      </c>
      <c r="S179" s="39">
        <f t="shared" si="82"/>
        <v>3.62</v>
      </c>
      <c r="T179" s="36" t="str">
        <f>IF(AND('[2]Радна места'!S179&gt;=[2]Matrica!$B$4,'[2]Радна места'!S179&lt;=[2]Matrica!$J$4),"XIII",IF(AND('[2]Радна места'!S179&gt;=[2]Matrica!$B$5,'[2]Радна места'!S179&lt;=[2]Matrica!$J$5),"XII",IF(AND('[2]Радна места'!S179&gt;=[2]Matrica!$B$6,'[2]Радна места'!S179&lt;=[2]Matrica!$J$6),"XI",IF(AND('[2]Радна места'!S179&gt;=[2]Matrica!$B$7,'[2]Радна места'!S179&lt;=[2]Matrica!$J$7),"X",IF(AND('[2]Радна места'!S179&gt;=[2]Matrica!$B$8,'[2]Радна места'!S179&lt;=[2]Matrica!$J$8),"IX",IF(AND('[2]Радна места'!S179&gt;=[2]Matrica!$B$9,'[2]Радна места'!S179&lt;=[2]Matrica!$J$9),"VIII",IF(AND('[2]Радна места'!S179&gt;=[2]Matrica!$B$10,'[2]Радна места'!S179&lt;=[2]Matrica!$J$10),"VII",IF(AND('[2]Радна места'!S179&gt;=[2]Matrica!$B$11,'[2]Радна места'!S179&lt;=[2]Matrica!$J$11),"VI",IF(AND('[2]Радна места'!S179&gt;=[2]Matrica!$B$12,'[2]Радна места'!S179&lt;=[2]Matrica!$J$12),"V",IF(AND('[2]Радна места'!S179&gt;=[2]Matrica!$B$13,'[2]Радна места'!S179&lt;=[2]Matrica!$J$13),"IV",IF(AND('[2]Радна места'!S179&gt;=[2]Matrica!$B$14,'[2]Радна места'!S179&lt;=[2]Matrica!$J$14),"III",IF(AND('[2]Радна места'!S179&gt;=[2]Matrica!$B$15,'[2]Радна места'!S179&lt;=[2]Matrica!$J$15),"II",IF(AND('[2]Радна места'!S179&gt;=1.1,'[2]Радна места'!S179&lt;=[2]Matrica!$J$16),"I","")))))))))))))</f>
        <v>VIII</v>
      </c>
      <c r="U179" s="36" t="str">
        <f t="shared" si="83"/>
        <v>2</v>
      </c>
      <c r="V179" s="39">
        <f t="shared" si="84"/>
        <v>3.62</v>
      </c>
      <c r="W179" s="36" t="str">
        <f>IF(AND('[2]Радна места'!V179&gt;=[2]Matrica!$B$4,'[2]Радна места'!V179&lt;=[2]Matrica!$J$4),"XIII",IF(AND('[2]Радна места'!V179&gt;=[2]Matrica!$B$5,'[2]Радна места'!V179&lt;=[2]Matrica!$J$5),"XII",IF(AND('[2]Радна места'!V179&gt;=[2]Matrica!$B$6,'[2]Радна места'!V179&lt;=[2]Matrica!$J$6),"XI",IF(AND('[2]Радна места'!V179&gt;=[2]Matrica!$B$7,'[2]Радна места'!V179&lt;=[2]Matrica!$J$7),"X",IF(AND('[2]Радна места'!V179&gt;=[2]Matrica!$B$8,'[2]Радна места'!V179&lt;=[2]Matrica!$J$8),"IX",IF(AND('[2]Радна места'!V179&gt;=[2]Matrica!$B$9,'[2]Радна места'!V179&lt;=[2]Matrica!$J$9),"VIII",IF(AND('[2]Радна места'!V179&gt;=[2]Matrica!$B$10,'[2]Радна места'!V179&lt;=[2]Matrica!$J$10),"VII",IF(AND('[2]Радна места'!V179&gt;=[2]Matrica!$B$11,'[2]Радна места'!V179&lt;=[2]Matrica!$J$11),"VI",IF(AND('[2]Радна места'!V179&gt;=[2]Matrica!$B$12,'[2]Радна места'!V179&lt;=[2]Matrica!$J$12),"V",IF(AND('[2]Радна места'!V179&gt;=[2]Matrica!$B$13,'[2]Радна места'!V179&lt;=[2]Matrica!$J$13),"IV",IF(AND('[2]Радна места'!V179&gt;=[2]Matrica!$B$14,'[2]Радна места'!V179&lt;=[2]Matrica!$J$14),"III",IF(AND('[2]Радна места'!V179&gt;=[2]Matrica!$B$15,'[2]Радна места'!V179&lt;=[2]Matrica!$J$15),"II",IF(AND('[2]Радна места'!V179&gt;=1.1,'[2]Радна места'!V179&lt;=[2]Matrica!$J$16),"I","")))))))))))))</f>
        <v>VIII</v>
      </c>
      <c r="X179" s="36" t="str">
        <f t="shared" si="85"/>
        <v>2</v>
      </c>
      <c r="Y179" s="36">
        <f>IF(AND(AA179=[2]Matrica!$A$4,AB179=[2]Matrica!$B$3),[2]Matrica!$B$4,IF(AND(AA179=[2]Matrica!$A$4,AB179=[2]Matrica!$E$3),[2]Matrica!$E$4,IF(AND(AA179=[2]Matrica!$A$4,AB179=[2]Matrica!$H$3),[2]Matrica!$H$4,IF(AND(AA179=[2]Matrica!$A$5,AB179=[2]Matrica!$B$3),[2]Matrica!$B$5,IF(AND(AA179=[2]Matrica!$A$5,AB179=[2]Matrica!$E$3),[2]Matrica!$E$5,IF(AND(AA179=[2]Matrica!$A$5,AB179=[2]Matrica!$H$3),[2]Matrica!$H$5,IF(AND(AA179=[2]Matrica!$A$6,AB179=[2]Matrica!$B$3),[2]Matrica!$B$6,IF(AND(AA179=[2]Matrica!$A$6,AB179=[2]Matrica!$E$3),[2]Matrica!$E$6,IF(AND(AA179=[2]Matrica!$A$6,AB179=[2]Matrica!$H$3),[2]Matrica!$H$6,IF(AND(AA179=[2]Matrica!$A$7,AB179=[2]Matrica!$B$3),[2]Matrica!$B$7,IF(AND(AA179=[2]Matrica!$A$7,AB179=[2]Matrica!$E$3),[2]Matrica!$E$7,IF(AND(AA179=[2]Matrica!$A$7,AB179=[2]Matrica!$H$3),[2]Matrica!$H$7,IF(AND(AA179=[2]Matrica!$A$8,AB179=[2]Matrica!$B$3),[2]Matrica!$B$8,IF(AND(AA179=[2]Matrica!$A$8,AB179=[2]Matrica!$E$3),[2]Matrica!$E$8,IF(AND(AA179=[2]Matrica!$A$8,AB179=[2]Matrica!$H$3),[2]Matrica!$H$8,IF(AND(AA179=[2]Matrica!$A$9,AB179=[2]Matrica!$B$3),[2]Matrica!$B$9,IF(AND(AA179=[2]Matrica!$A$9,AB179=[2]Matrica!$E$3),[2]Matrica!$E$9,IF(AND(AA179=[2]Matrica!$A$9,AB179=[2]Matrica!$H$3),[2]Matrica!$H$9,IF(AND(AA179=[2]Matrica!$A$10,AB179=[2]Matrica!$B$3),[2]Matrica!$B$10,IF(AND(AA179=[2]Matrica!$A$10,AB179=[2]Matrica!$E$3),[2]Matrica!$E$10,IF(AND(AA179=[2]Matrica!$A$10,AB179=[2]Matrica!$H$3),[2]Matrica!$H$10,IF(AND(AA179=[2]Matrica!$A$11,AB179=[2]Matrica!$B$3),[2]Matrica!$B$11,IF(AND(AA179=[2]Matrica!$A$11,AB179=[2]Matrica!$E$3),[2]Matrica!$E$11,IF(AND(AA179=[2]Matrica!$A$11,AB179=[2]Matrica!$H$3),[2]Matrica!$H$11,IF(AND(AA179=[2]Matrica!$A$12,AB179=[2]Matrica!$B$3),[2]Matrica!$B$12,IF(AND(AA179=[2]Matrica!$A$12,AB179=[2]Matrica!$E$3),[2]Matrica!$E$12,IF(AND(AA179=[2]Matrica!$A$12,AB179=[2]Matrica!$H$3),[2]Matrica!$H$12,IF(AND(AA179=[2]Matrica!$A$13,AB179=[2]Matrica!$B$3),[2]Matrica!$B$13,IF(AND(AA179=[2]Matrica!$A$13,AB179=[2]Matrica!$E$3),[2]Matrica!$E$13,IF(AND(AA179=[2]Matrica!$A$13,AB179=[2]Matrica!$H$3),[2]Matrica!$H$13,IF(AND(AA179=[2]Matrica!$A$14,AB179=[2]Matrica!$B$3),[2]Matrica!$B$14,IF(AND(AA179=[2]Matrica!$A$14,AB179=[2]Matrica!$E$3),[2]Matrica!$E$14,IF(AND(AA179=[2]Matrica!$A$14,AB179=[2]Matrica!$H$3),[2]Matrica!$H$14,IF(AND(AA179=[2]Matrica!$A$15,AB179=[2]Matrica!$B$3),[2]Matrica!$B$15,IF(AND(AA179=[2]Matrica!$A$15,AB179=[2]Matrica!$E$3),[2]Matrica!$E$15,IF(AND(AA179=[2]Matrica!$A$15,AB179=[2]Matrica!$H$3),[2]Matrica!$H$15,IF(AND(AA179=[2]Matrica!$A$16,AB179=[2]Matrica!$B$3),[2]Matrica!$B$16,IF(AND(AA179=[2]Matrica!$A$16,AB179=[2]Matrica!$E$3),[2]Matrica!$E$16,IF(AND(AA179=[2]Matrica!$A$16,AB179=[2]Matrica!$H$3),[2]Matrica!$H$16,"")))))))))))))))))))))))))))))))))))))))</f>
        <v>3.86</v>
      </c>
      <c r="Z179" s="36">
        <f>IF(AND(AA179=[2]Matrica!$A$4,AB179=[2]Matrica!$B$3),[2]Matrica!$D$4,IF(AND(AA179=[2]Matrica!$A$4,AB179=[2]Matrica!$E$3),[2]Matrica!$G$4,IF(AND(AA179=[2]Matrica!$A$4,AB179=[2]Matrica!$H$3),[2]Matrica!$J$4,IF(AND(AA179=[2]Matrica!$A$5,AB179=[2]Matrica!$B$3),[2]Matrica!$D$5,IF(AND(AA179=[2]Matrica!$A$5,AB179=[2]Matrica!$E$3),[2]Matrica!$G$5,IF(AND(AA179=[2]Matrica!$A$5,AB179=[2]Matrica!$H$3),[2]Matrica!$J$5,IF(AND(AA179=[2]Matrica!$A$6,AB179=[2]Matrica!$B$3),[2]Matrica!$D$6,IF(AND(AA179=[2]Matrica!$A$6,AB179=[2]Matrica!$E$3),[2]Matrica!$G$6,IF(AND(AA179=[2]Matrica!$A$6,AB179=[2]Matrica!$H$3),[2]Matrica!$J$6,IF(AND(AA179=[2]Matrica!$A$7,AB179=[2]Matrica!$B$3),[2]Matrica!$D$7,IF(AND(AA179=[2]Matrica!$A$7,AB179=[2]Matrica!$E$3),[2]Matrica!$G$7,IF(AND(AA179=[2]Matrica!$A$7,AB179=[2]Matrica!$H$3),[2]Matrica!$J$7,IF(AND(AA179=[2]Matrica!$A$8,AB179=[2]Matrica!$B$3),[2]Matrica!$D$8,IF(AND(AA179=[2]Matrica!$A$8,AB179=[2]Matrica!$E$3),[2]Matrica!$G$8,IF(AND(AA179=[2]Matrica!$A$8,AB179=[2]Matrica!$H$3),[2]Matrica!$J$8,IF(AND(AA179=[2]Matrica!$A$9,AB179=[2]Matrica!$B$3),[2]Matrica!$D$9,IF(AND(AA179=[2]Matrica!$A$9,AB179=[2]Matrica!$E$3),[2]Matrica!$G$9,IF(AND(AA179=[2]Matrica!$A$9,AB179=[2]Matrica!$H$3),[2]Matrica!$J$9,IF(AND(AA179=[2]Matrica!$A$10,AB179=[2]Matrica!$B$3),[2]Matrica!$D$10,IF(AND(AA179=[2]Matrica!$A$10,AB179=[2]Matrica!$E$3),[2]Matrica!$G$10,IF(AND(AA179=[2]Matrica!$A$10,AB179=[2]Matrica!$H$3),[2]Matrica!$J$10,IF(AND(AA179=[2]Matrica!$A$11,AB179=[2]Matrica!$B$3),[2]Matrica!$D$11,IF(AND(AA179=[2]Matrica!$A$11,AB179=[2]Matrica!$E$3),[2]Matrica!$G$11,IF(AND(AA179=[2]Matrica!$A$11,AB179=[2]Matrica!$H$3),[2]Matrica!$J$11,IF(AND(AA179=[2]Matrica!$A$12,AB179=[2]Matrica!$B$3),[2]Matrica!$D$12,IF(AND(AA179=[2]Matrica!$A$12,AB179=[2]Matrica!$E$3),[2]Matrica!$G$12,IF(AND(AA179=[2]Matrica!$A$12,AB179=[2]Matrica!$H$3),[2]Matrica!$J$12,IF(AND(AA179=[2]Matrica!$A$13,AB179=[2]Matrica!$B$3),[2]Matrica!$D$13,IF(AND(AA179=[2]Matrica!$A$13,AB179=[2]Matrica!$E$3),[2]Matrica!$G$13,IF(AND(AA179=[2]Matrica!$A$13,AB179=[2]Matrica!$H$3),[2]Matrica!$J$13,IF(AND(AA179=[2]Matrica!$A$14,AB179=[2]Matrica!$B$3),[2]Matrica!$D$14,IF(AND(AA179=[2]Matrica!$A$14,AB179=[2]Matrica!$E$3),[2]Matrica!$G$14,IF(AND(AA179=[2]Matrica!$A$14,AB179=[2]Matrica!$H$3),[2]Matrica!$J$14,IF(AND(AA179=[2]Matrica!$A$15,AB179=[2]Matrica!$B$3),[2]Matrica!$D$15,IF(AND(AA179=[2]Matrica!$A$15,AB179=[2]Matrica!$E$3),[2]Matrica!$G$15,IF(AND(AA179=[2]Matrica!$A$15,AB179=[2]Matrica!$H$3),[2]Matrica!$J$15,IF(AND(AA179=[2]Matrica!$A$16,AB179=[2]Matrica!$B$3),[2]Matrica!$D$16,IF(AND(AA179=[2]Matrica!$A$16,AB179=[2]Matrica!$E$3),[2]Matrica!$G$16,IF(AND(AA179=[2]Matrica!$A$16,AB179=[2]Matrica!$H$3),[2]Matrica!$J$16,"")))))))))))))))))))))))))))))))))))))))</f>
        <v>4.12</v>
      </c>
      <c r="AA179" s="184" t="s">
        <v>8</v>
      </c>
      <c r="AB179" s="185">
        <v>1</v>
      </c>
      <c r="AC179" s="184">
        <v>3.99</v>
      </c>
      <c r="AD179" s="184" t="s">
        <v>9</v>
      </c>
      <c r="AE179" s="185">
        <v>3</v>
      </c>
      <c r="AF179" s="184">
        <v>3.84</v>
      </c>
      <c r="AG179" s="174">
        <v>344</v>
      </c>
      <c r="AH179" s="136"/>
      <c r="AI179" s="175">
        <f t="shared" si="58"/>
        <v>57028.9902</v>
      </c>
      <c r="AJ179" s="175">
        <f t="shared" si="59"/>
        <v>10.24534567805726</v>
      </c>
      <c r="AK179" s="176" t="s">
        <v>8</v>
      </c>
      <c r="AL179" s="176">
        <v>1</v>
      </c>
      <c r="AM179" s="176">
        <v>4.01</v>
      </c>
      <c r="AN179" s="177">
        <f>+AM179*14292.98</f>
        <v>57314.849799999996</v>
      </c>
      <c r="AO179" s="177">
        <f>+(AN179/P178-1)*100</f>
        <v>15.229872084152852</v>
      </c>
      <c r="AP179" s="175">
        <f t="shared" si="60"/>
        <v>19617972.628800001</v>
      </c>
      <c r="AQ179" s="177">
        <f t="shared" si="61"/>
        <v>19716308.3312</v>
      </c>
      <c r="AR179" s="178">
        <f t="shared" si="62"/>
        <v>-98335.702399998903</v>
      </c>
    </row>
    <row r="180" spans="3:44" ht="80.099999999999994" customHeight="1">
      <c r="C180" s="36" t="s">
        <v>324</v>
      </c>
      <c r="D180" s="144" t="s">
        <v>152</v>
      </c>
      <c r="E180" s="167" t="s">
        <v>10</v>
      </c>
      <c r="F180" s="41" t="s">
        <v>304</v>
      </c>
      <c r="G180" s="36">
        <v>0.04</v>
      </c>
      <c r="H180" s="36"/>
      <c r="I180" s="36"/>
      <c r="J180" s="36">
        <v>13.49</v>
      </c>
      <c r="K180" s="36">
        <v>17.32</v>
      </c>
      <c r="L180" s="40">
        <v>14.0296</v>
      </c>
      <c r="M180" s="40">
        <v>18.012799999999999</v>
      </c>
      <c r="N180" s="39">
        <v>2871.8</v>
      </c>
      <c r="O180" s="39">
        <v>40290.205280000002</v>
      </c>
      <c r="P180" s="39">
        <v>51729.159039999999</v>
      </c>
      <c r="Q180" s="39">
        <f t="shared" si="67"/>
        <v>14.300745480682203</v>
      </c>
      <c r="R180" s="39">
        <f t="shared" si="68"/>
        <v>18.360927481498571</v>
      </c>
      <c r="S180" s="39">
        <f t="shared" si="82"/>
        <v>2.82</v>
      </c>
      <c r="T180" s="36" t="str">
        <f>IF(AND('[2]Радна места'!S180&gt;=[2]Matrica!$B$4,'[2]Радна места'!S180&lt;=[2]Matrica!$J$4),"XIII",IF(AND('[2]Радна места'!S180&gt;=[2]Matrica!$B$5,'[2]Радна места'!S180&lt;=[2]Matrica!$J$5),"XII",IF(AND('[2]Радна места'!S180&gt;=[2]Matrica!$B$6,'[2]Радна места'!S180&lt;=[2]Matrica!$J$6),"XI",IF(AND('[2]Радна места'!S180&gt;=[2]Matrica!$B$7,'[2]Радна места'!S180&lt;=[2]Matrica!$J$7),"X",IF(AND('[2]Радна места'!S180&gt;=[2]Matrica!$B$8,'[2]Радна места'!S180&lt;=[2]Matrica!$J$8),"IX",IF(AND('[2]Радна места'!S180&gt;=[2]Matrica!$B$9,'[2]Радна места'!S180&lt;=[2]Matrica!$J$9),"VIII",IF(AND('[2]Радна места'!S180&gt;=[2]Matrica!$B$10,'[2]Радна места'!S180&lt;=[2]Matrica!$J$10),"VII",IF(AND('[2]Радна места'!S180&gt;=[2]Matrica!$B$11,'[2]Радна места'!S180&lt;=[2]Matrica!$J$11),"VI",IF(AND('[2]Радна места'!S180&gt;=[2]Matrica!$B$12,'[2]Радна места'!S180&lt;=[2]Matrica!$J$12),"V",IF(AND('[2]Радна места'!S180&gt;=[2]Matrica!$B$13,'[2]Радна места'!S180&lt;=[2]Matrica!$J$13),"IV",IF(AND('[2]Радна места'!S180&gt;=[2]Matrica!$B$14,'[2]Радна места'!S180&lt;=[2]Matrica!$J$14),"III",IF(AND('[2]Радна места'!S180&gt;=[2]Matrica!$B$15,'[2]Радна места'!S180&lt;=[2]Matrica!$J$15),"II",IF(AND('[2]Радна места'!S180&gt;=1.1,'[2]Радна места'!S180&lt;=[2]Matrica!$J$16),"I","")))))))))))))</f>
        <v>VIII</v>
      </c>
      <c r="U180" s="36" t="str">
        <f t="shared" si="83"/>
        <v>3</v>
      </c>
      <c r="V180" s="39">
        <f t="shared" si="84"/>
        <v>3.62</v>
      </c>
      <c r="W180" s="36" t="str">
        <f>IF(AND('[2]Радна места'!V180&gt;=[2]Matrica!$B$4,'[2]Радна места'!V180&lt;=[2]Matrica!$J$4),"XIII",IF(AND('[2]Радна места'!V180&gt;=[2]Matrica!$B$5,'[2]Радна места'!V180&lt;=[2]Matrica!$J$5),"XII",IF(AND('[2]Радна места'!V180&gt;=[2]Matrica!$B$6,'[2]Радна места'!V180&lt;=[2]Matrica!$J$6),"XI",IF(AND('[2]Радна места'!V180&gt;=[2]Matrica!$B$7,'[2]Радна места'!V180&lt;=[2]Matrica!$J$7),"X",IF(AND('[2]Радна места'!V180&gt;=[2]Matrica!$B$8,'[2]Радна места'!V180&lt;=[2]Matrica!$J$8),"IX",IF(AND('[2]Радна места'!V180&gt;=[2]Matrica!$B$9,'[2]Радна места'!V180&lt;=[2]Matrica!$J$9),"VIII",IF(AND('[2]Радна места'!V180&gt;=[2]Matrica!$B$10,'[2]Радна места'!V180&lt;=[2]Matrica!$J$10),"VII",IF(AND('[2]Радна места'!V180&gt;=[2]Matrica!$B$11,'[2]Радна места'!V180&lt;=[2]Matrica!$J$11),"VI",IF(AND('[2]Радна места'!V180&gt;=[2]Matrica!$B$12,'[2]Радна места'!V180&lt;=[2]Matrica!$J$12),"V",IF(AND('[2]Радна места'!V180&gt;=[2]Matrica!$B$13,'[2]Радна места'!V180&lt;=[2]Matrica!$J$13),"IV",IF(AND('[2]Радна места'!V180&gt;=[2]Matrica!$B$14,'[2]Радна места'!V180&lt;=[2]Matrica!$J$14),"III",IF(AND('[2]Радна места'!V180&gt;=[2]Matrica!$B$15,'[2]Радна места'!V180&lt;=[2]Matrica!$J$15),"II",IF(AND('[2]Радна места'!V180&gt;=1.1,'[2]Радна места'!V180&lt;=[2]Matrica!$J$16),"I","")))))))))))))</f>
        <v>VIII</v>
      </c>
      <c r="X180" s="36" t="str">
        <f t="shared" si="85"/>
        <v>2</v>
      </c>
      <c r="Y180" s="36">
        <f>IF(AND(AA180=[2]Matrica!$A$4,AB180=[2]Matrica!$B$3),[2]Matrica!$B$4,IF(AND(AA180=[2]Matrica!$A$4,AB180=[2]Matrica!$E$3),[2]Matrica!$E$4,IF(AND(AA180=[2]Matrica!$A$4,AB180=[2]Matrica!$H$3),[2]Matrica!$H$4,IF(AND(AA180=[2]Matrica!$A$5,AB180=[2]Matrica!$B$3),[2]Matrica!$B$5,IF(AND(AA180=[2]Matrica!$A$5,AB180=[2]Matrica!$E$3),[2]Matrica!$E$5,IF(AND(AA180=[2]Matrica!$A$5,AB180=[2]Matrica!$H$3),[2]Matrica!$H$5,IF(AND(AA180=[2]Matrica!$A$6,AB180=[2]Matrica!$B$3),[2]Matrica!$B$6,IF(AND(AA180=[2]Matrica!$A$6,AB180=[2]Matrica!$E$3),[2]Matrica!$E$6,IF(AND(AA180=[2]Matrica!$A$6,AB180=[2]Matrica!$H$3),[2]Matrica!$H$6,IF(AND(AA180=[2]Matrica!$A$7,AB180=[2]Matrica!$B$3),[2]Matrica!$B$7,IF(AND(AA180=[2]Matrica!$A$7,AB180=[2]Matrica!$E$3),[2]Matrica!$E$7,IF(AND(AA180=[2]Matrica!$A$7,AB180=[2]Matrica!$H$3),[2]Matrica!$H$7,IF(AND(AA180=[2]Matrica!$A$8,AB180=[2]Matrica!$B$3),[2]Matrica!$B$8,IF(AND(AA180=[2]Matrica!$A$8,AB180=[2]Matrica!$E$3),[2]Matrica!$E$8,IF(AND(AA180=[2]Matrica!$A$8,AB180=[2]Matrica!$H$3),[2]Matrica!$H$8,IF(AND(AA180=[2]Matrica!$A$9,AB180=[2]Matrica!$B$3),[2]Matrica!$B$9,IF(AND(AA180=[2]Matrica!$A$9,AB180=[2]Matrica!$E$3),[2]Matrica!$E$9,IF(AND(AA180=[2]Matrica!$A$9,AB180=[2]Matrica!$H$3),[2]Matrica!$H$9,IF(AND(AA180=[2]Matrica!$A$10,AB180=[2]Matrica!$B$3),[2]Matrica!$B$10,IF(AND(AA180=[2]Matrica!$A$10,AB180=[2]Matrica!$E$3),[2]Matrica!$E$10,IF(AND(AA180=[2]Matrica!$A$10,AB180=[2]Matrica!$H$3),[2]Matrica!$H$10,IF(AND(AA180=[2]Matrica!$A$11,AB180=[2]Matrica!$B$3),[2]Matrica!$B$11,IF(AND(AA180=[2]Matrica!$A$11,AB180=[2]Matrica!$E$3),[2]Matrica!$E$11,IF(AND(AA180=[2]Matrica!$A$11,AB180=[2]Matrica!$H$3),[2]Matrica!$H$11,IF(AND(AA180=[2]Matrica!$A$12,AB180=[2]Matrica!$B$3),[2]Matrica!$B$12,IF(AND(AA180=[2]Matrica!$A$12,AB180=[2]Matrica!$E$3),[2]Matrica!$E$12,IF(AND(AA180=[2]Matrica!$A$12,AB180=[2]Matrica!$H$3),[2]Matrica!$H$12,IF(AND(AA180=[2]Matrica!$A$13,AB180=[2]Matrica!$B$3),[2]Matrica!$B$13,IF(AND(AA180=[2]Matrica!$A$13,AB180=[2]Matrica!$E$3),[2]Matrica!$E$13,IF(AND(AA180=[2]Matrica!$A$13,AB180=[2]Matrica!$H$3),[2]Matrica!$H$13,IF(AND(AA180=[2]Matrica!$A$14,AB180=[2]Matrica!$B$3),[2]Matrica!$B$14,IF(AND(AA180=[2]Matrica!$A$14,AB180=[2]Matrica!$E$3),[2]Matrica!$E$14,IF(AND(AA180=[2]Matrica!$A$14,AB180=[2]Matrica!$H$3),[2]Matrica!$H$14,IF(AND(AA180=[2]Matrica!$A$15,AB180=[2]Matrica!$B$3),[2]Matrica!$B$15,IF(AND(AA180=[2]Matrica!$A$15,AB180=[2]Matrica!$E$3),[2]Matrica!$E$15,IF(AND(AA180=[2]Matrica!$A$15,AB180=[2]Matrica!$H$3),[2]Matrica!$H$15,IF(AND(AA180=[2]Matrica!$A$16,AB180=[2]Matrica!$B$3),[2]Matrica!$B$16,IF(AND(AA180=[2]Matrica!$A$16,AB180=[2]Matrica!$E$3),[2]Matrica!$E$16,IF(AND(AA180=[2]Matrica!$A$16,AB180=[2]Matrica!$H$3),[2]Matrica!$H$16,"")))))))))))))))))))))))))))))))))))))))</f>
        <v>3.84</v>
      </c>
      <c r="Z180" s="36">
        <f>IF(AND(AA180=[2]Matrica!$A$4,AB180=[2]Matrica!$B$3),[2]Matrica!$D$4,IF(AND(AA180=[2]Matrica!$A$4,AB180=[2]Matrica!$E$3),[2]Matrica!$G$4,IF(AND(AA180=[2]Matrica!$A$4,AB180=[2]Matrica!$H$3),[2]Matrica!$J$4,IF(AND(AA180=[2]Matrica!$A$5,AB180=[2]Matrica!$B$3),[2]Matrica!$D$5,IF(AND(AA180=[2]Matrica!$A$5,AB180=[2]Matrica!$E$3),[2]Matrica!$G$5,IF(AND(AA180=[2]Matrica!$A$5,AB180=[2]Matrica!$H$3),[2]Matrica!$J$5,IF(AND(AA180=[2]Matrica!$A$6,AB180=[2]Matrica!$B$3),[2]Matrica!$D$6,IF(AND(AA180=[2]Matrica!$A$6,AB180=[2]Matrica!$E$3),[2]Matrica!$G$6,IF(AND(AA180=[2]Matrica!$A$6,AB180=[2]Matrica!$H$3),[2]Matrica!$J$6,IF(AND(AA180=[2]Matrica!$A$7,AB180=[2]Matrica!$B$3),[2]Matrica!$D$7,IF(AND(AA180=[2]Matrica!$A$7,AB180=[2]Matrica!$E$3),[2]Matrica!$G$7,IF(AND(AA180=[2]Matrica!$A$7,AB180=[2]Matrica!$H$3),[2]Matrica!$J$7,IF(AND(AA180=[2]Matrica!$A$8,AB180=[2]Matrica!$B$3),[2]Matrica!$D$8,IF(AND(AA180=[2]Matrica!$A$8,AB180=[2]Matrica!$E$3),[2]Matrica!$G$8,IF(AND(AA180=[2]Matrica!$A$8,AB180=[2]Matrica!$H$3),[2]Matrica!$J$8,IF(AND(AA180=[2]Matrica!$A$9,AB180=[2]Matrica!$B$3),[2]Matrica!$D$9,IF(AND(AA180=[2]Matrica!$A$9,AB180=[2]Matrica!$E$3),[2]Matrica!$G$9,IF(AND(AA180=[2]Matrica!$A$9,AB180=[2]Matrica!$H$3),[2]Matrica!$J$9,IF(AND(AA180=[2]Matrica!$A$10,AB180=[2]Matrica!$B$3),[2]Matrica!$D$10,IF(AND(AA180=[2]Matrica!$A$10,AB180=[2]Matrica!$E$3),[2]Matrica!$G$10,IF(AND(AA180=[2]Matrica!$A$10,AB180=[2]Matrica!$H$3),[2]Matrica!$J$10,IF(AND(AA180=[2]Matrica!$A$11,AB180=[2]Matrica!$B$3),[2]Matrica!$D$11,IF(AND(AA180=[2]Matrica!$A$11,AB180=[2]Matrica!$E$3),[2]Matrica!$G$11,IF(AND(AA180=[2]Matrica!$A$11,AB180=[2]Matrica!$H$3),[2]Matrica!$J$11,IF(AND(AA180=[2]Matrica!$A$12,AB180=[2]Matrica!$B$3),[2]Matrica!$D$12,IF(AND(AA180=[2]Matrica!$A$12,AB180=[2]Matrica!$E$3),[2]Matrica!$G$12,IF(AND(AA180=[2]Matrica!$A$12,AB180=[2]Matrica!$H$3),[2]Matrica!$J$12,IF(AND(AA180=[2]Matrica!$A$13,AB180=[2]Matrica!$B$3),[2]Matrica!$D$13,IF(AND(AA180=[2]Matrica!$A$13,AB180=[2]Matrica!$E$3),[2]Matrica!$G$13,IF(AND(AA180=[2]Matrica!$A$13,AB180=[2]Matrica!$H$3),[2]Matrica!$J$13,IF(AND(AA180=[2]Matrica!$A$14,AB180=[2]Matrica!$B$3),[2]Matrica!$D$14,IF(AND(AA180=[2]Matrica!$A$14,AB180=[2]Matrica!$E$3),[2]Matrica!$G$14,IF(AND(AA180=[2]Matrica!$A$14,AB180=[2]Matrica!$H$3),[2]Matrica!$J$14,IF(AND(AA180=[2]Matrica!$A$15,AB180=[2]Matrica!$B$3),[2]Matrica!$D$15,IF(AND(AA180=[2]Matrica!$A$15,AB180=[2]Matrica!$E$3),[2]Matrica!$G$15,IF(AND(AA180=[2]Matrica!$A$15,AB180=[2]Matrica!$H$3),[2]Matrica!$J$15,IF(AND(AA180=[2]Matrica!$A$16,AB180=[2]Matrica!$B$3),[2]Matrica!$D$16,IF(AND(AA180=[2]Matrica!$A$16,AB180=[2]Matrica!$E$3),[2]Matrica!$G$16,IF(AND(AA180=[2]Matrica!$A$16,AB180=[2]Matrica!$H$3),[2]Matrica!$J$16,"")))))))))))))))))))))))))))))))))))))))</f>
        <v>3.96</v>
      </c>
      <c r="AA180" s="184" t="s">
        <v>9</v>
      </c>
      <c r="AB180" s="185">
        <v>3</v>
      </c>
      <c r="AC180" s="184">
        <v>3.84</v>
      </c>
      <c r="AD180" s="184" t="s">
        <v>9</v>
      </c>
      <c r="AE180" s="185">
        <v>3</v>
      </c>
      <c r="AF180" s="184">
        <v>3.84</v>
      </c>
      <c r="AG180" s="174">
        <v>0</v>
      </c>
      <c r="AH180" s="136"/>
      <c r="AI180" s="175">
        <f t="shared" si="58"/>
        <v>54885.043199999993</v>
      </c>
      <c r="AJ180" s="175">
        <f t="shared" si="59"/>
        <v>6.1007838104611078</v>
      </c>
      <c r="AK180" s="176" t="s">
        <v>8</v>
      </c>
      <c r="AL180" s="176">
        <v>1</v>
      </c>
      <c r="AM180" s="176">
        <v>4.01</v>
      </c>
      <c r="AN180" s="177">
        <f>+AM180*14292.98</f>
        <v>57314.849799999996</v>
      </c>
      <c r="AO180" s="177">
        <f>+(AN180/P179-1)*100</f>
        <v>10.797953927070058</v>
      </c>
      <c r="AP180" s="175">
        <f t="shared" si="60"/>
        <v>0</v>
      </c>
      <c r="AQ180" s="177">
        <f t="shared" si="61"/>
        <v>0</v>
      </c>
      <c r="AR180" s="178">
        <f t="shared" si="62"/>
        <v>0</v>
      </c>
    </row>
    <row r="181" spans="3:44" ht="80.099999999999994" customHeight="1">
      <c r="C181" s="36" t="s">
        <v>325</v>
      </c>
      <c r="D181" s="144" t="s">
        <v>326</v>
      </c>
      <c r="E181" s="167" t="s">
        <v>10</v>
      </c>
      <c r="F181" s="41" t="s">
        <v>304</v>
      </c>
      <c r="G181" s="36"/>
      <c r="H181" s="36"/>
      <c r="I181" s="36"/>
      <c r="J181" s="36">
        <v>17.32</v>
      </c>
      <c r="K181" s="36">
        <v>17.32</v>
      </c>
      <c r="L181" s="40">
        <v>17.32</v>
      </c>
      <c r="M181" s="40">
        <v>17.32</v>
      </c>
      <c r="N181" s="39">
        <v>2871.8</v>
      </c>
      <c r="O181" s="39">
        <v>49739.576000000001</v>
      </c>
      <c r="P181" s="39">
        <v>49739.576000000001</v>
      </c>
      <c r="Q181" s="39">
        <f t="shared" si="67"/>
        <v>17.654737962979397</v>
      </c>
      <c r="R181" s="39">
        <f t="shared" si="68"/>
        <v>17.654737962979397</v>
      </c>
      <c r="S181" s="39">
        <f t="shared" si="82"/>
        <v>3.48</v>
      </c>
      <c r="T181" s="36" t="str">
        <f>IF(AND('[2]Радна места'!S181&gt;=[2]Matrica!$B$4,'[2]Радна места'!S181&lt;=[2]Matrica!$J$4),"XIII",IF(AND('[2]Радна места'!S181&gt;=[2]Matrica!$B$5,'[2]Радна места'!S181&lt;=[2]Matrica!$J$5),"XII",IF(AND('[2]Радна места'!S181&gt;=[2]Matrica!$B$6,'[2]Радна места'!S181&lt;=[2]Matrica!$J$6),"XI",IF(AND('[2]Радна места'!S181&gt;=[2]Matrica!$B$7,'[2]Радна места'!S181&lt;=[2]Matrica!$J$7),"X",IF(AND('[2]Радна места'!S181&gt;=[2]Matrica!$B$8,'[2]Радна места'!S181&lt;=[2]Matrica!$J$8),"IX",IF(AND('[2]Радна места'!S181&gt;=[2]Matrica!$B$9,'[2]Радна места'!S181&lt;=[2]Matrica!$J$9),"VIII",IF(AND('[2]Радна места'!S181&gt;=[2]Matrica!$B$10,'[2]Радна места'!S181&lt;=[2]Matrica!$J$10),"VII",IF(AND('[2]Радна места'!S181&gt;=[2]Matrica!$B$11,'[2]Радна места'!S181&lt;=[2]Matrica!$J$11),"VI",IF(AND('[2]Радна места'!S181&gt;=[2]Matrica!$B$12,'[2]Радна места'!S181&lt;=[2]Matrica!$J$12),"V",IF(AND('[2]Радна места'!S181&gt;=[2]Matrica!$B$13,'[2]Радна места'!S181&lt;=[2]Matrica!$J$13),"IV",IF(AND('[2]Радна места'!S181&gt;=[2]Matrica!$B$14,'[2]Радна места'!S181&lt;=[2]Matrica!$J$14),"III",IF(AND('[2]Радна места'!S181&gt;=[2]Matrica!$B$15,'[2]Радна места'!S181&lt;=[2]Matrica!$J$15),"II",IF(AND('[2]Радна места'!S181&gt;=1.1,'[2]Радна места'!S181&lt;=[2]Matrica!$J$16),"I","")))))))))))))</f>
        <v>VI</v>
      </c>
      <c r="U181" s="36" t="str">
        <f t="shared" si="83"/>
        <v>1</v>
      </c>
      <c r="V181" s="39">
        <f t="shared" si="84"/>
        <v>3.48</v>
      </c>
      <c r="W181" s="36" t="str">
        <f>IF(AND('[2]Радна места'!V181&gt;=[2]Matrica!$B$4,'[2]Радна места'!V181&lt;=[2]Matrica!$J$4),"XIII",IF(AND('[2]Радна места'!V181&gt;=[2]Matrica!$B$5,'[2]Радна места'!V181&lt;=[2]Matrica!$J$5),"XII",IF(AND('[2]Радна места'!V181&gt;=[2]Matrica!$B$6,'[2]Радна места'!V181&lt;=[2]Matrica!$J$6),"XI",IF(AND('[2]Радна места'!V181&gt;=[2]Matrica!$B$7,'[2]Радна места'!V181&lt;=[2]Matrica!$J$7),"X",IF(AND('[2]Радна места'!V181&gt;=[2]Matrica!$B$8,'[2]Радна места'!V181&lt;=[2]Matrica!$J$8),"IX",IF(AND('[2]Радна места'!V181&gt;=[2]Matrica!$B$9,'[2]Радна места'!V181&lt;=[2]Matrica!$J$9),"VIII",IF(AND('[2]Радна места'!V181&gt;=[2]Matrica!$B$10,'[2]Радна места'!V181&lt;=[2]Matrica!$J$10),"VII",IF(AND('[2]Радна места'!V181&gt;=[2]Matrica!$B$11,'[2]Радна места'!V181&lt;=[2]Matrica!$J$11),"VI",IF(AND('[2]Радна места'!V181&gt;=[2]Matrica!$B$12,'[2]Радна места'!V181&lt;=[2]Matrica!$J$12),"V",IF(AND('[2]Радна места'!V181&gt;=[2]Matrica!$B$13,'[2]Радна места'!V181&lt;=[2]Matrica!$J$13),"IV",IF(AND('[2]Радна места'!V181&gt;=[2]Matrica!$B$14,'[2]Радна места'!V181&lt;=[2]Matrica!$J$14),"III",IF(AND('[2]Радна места'!V181&gt;=[2]Matrica!$B$15,'[2]Радна места'!V181&lt;=[2]Matrica!$J$15),"II",IF(AND('[2]Радна места'!V181&gt;=1.1,'[2]Радна места'!V181&lt;=[2]Matrica!$J$16),"I","")))))))))))))</f>
        <v>VIII</v>
      </c>
      <c r="X181" s="36" t="str">
        <f t="shared" si="85"/>
        <v>1</v>
      </c>
      <c r="Y181" s="36">
        <f>IF(AND(AA181=[2]Matrica!$A$4,AB181=[2]Matrica!$B$3),[2]Matrica!$B$4,IF(AND(AA181=[2]Matrica!$A$4,AB181=[2]Matrica!$E$3),[2]Matrica!$E$4,IF(AND(AA181=[2]Matrica!$A$4,AB181=[2]Matrica!$H$3),[2]Matrica!$H$4,IF(AND(AA181=[2]Matrica!$A$5,AB181=[2]Matrica!$B$3),[2]Matrica!$B$5,IF(AND(AA181=[2]Matrica!$A$5,AB181=[2]Matrica!$E$3),[2]Matrica!$E$5,IF(AND(AA181=[2]Matrica!$A$5,AB181=[2]Matrica!$H$3),[2]Matrica!$H$5,IF(AND(AA181=[2]Matrica!$A$6,AB181=[2]Matrica!$B$3),[2]Matrica!$B$6,IF(AND(AA181=[2]Matrica!$A$6,AB181=[2]Matrica!$E$3),[2]Matrica!$E$6,IF(AND(AA181=[2]Matrica!$A$6,AB181=[2]Matrica!$H$3),[2]Matrica!$H$6,IF(AND(AA181=[2]Matrica!$A$7,AB181=[2]Matrica!$B$3),[2]Matrica!$B$7,IF(AND(AA181=[2]Matrica!$A$7,AB181=[2]Matrica!$E$3),[2]Matrica!$E$7,IF(AND(AA181=[2]Matrica!$A$7,AB181=[2]Matrica!$H$3),[2]Matrica!$H$7,IF(AND(AA181=[2]Matrica!$A$8,AB181=[2]Matrica!$B$3),[2]Matrica!$B$8,IF(AND(AA181=[2]Matrica!$A$8,AB181=[2]Matrica!$E$3),[2]Matrica!$E$8,IF(AND(AA181=[2]Matrica!$A$8,AB181=[2]Matrica!$H$3),[2]Matrica!$H$8,IF(AND(AA181=[2]Matrica!$A$9,AB181=[2]Matrica!$B$3),[2]Matrica!$B$9,IF(AND(AA181=[2]Matrica!$A$9,AB181=[2]Matrica!$E$3),[2]Matrica!$E$9,IF(AND(AA181=[2]Matrica!$A$9,AB181=[2]Matrica!$H$3),[2]Matrica!$H$9,IF(AND(AA181=[2]Matrica!$A$10,AB181=[2]Matrica!$B$3),[2]Matrica!$B$10,IF(AND(AA181=[2]Matrica!$A$10,AB181=[2]Matrica!$E$3),[2]Matrica!$E$10,IF(AND(AA181=[2]Matrica!$A$10,AB181=[2]Matrica!$H$3),[2]Matrica!$H$10,IF(AND(AA181=[2]Matrica!$A$11,AB181=[2]Matrica!$B$3),[2]Matrica!$B$11,IF(AND(AA181=[2]Matrica!$A$11,AB181=[2]Matrica!$E$3),[2]Matrica!$E$11,IF(AND(AA181=[2]Matrica!$A$11,AB181=[2]Matrica!$H$3),[2]Matrica!$H$11,IF(AND(AA181=[2]Matrica!$A$12,AB181=[2]Matrica!$B$3),[2]Matrica!$B$12,IF(AND(AA181=[2]Matrica!$A$12,AB181=[2]Matrica!$E$3),[2]Matrica!$E$12,IF(AND(AA181=[2]Matrica!$A$12,AB181=[2]Matrica!$H$3),[2]Matrica!$H$12,IF(AND(AA181=[2]Matrica!$A$13,AB181=[2]Matrica!$B$3),[2]Matrica!$B$13,IF(AND(AA181=[2]Matrica!$A$13,AB181=[2]Matrica!$E$3),[2]Matrica!$E$13,IF(AND(AA181=[2]Matrica!$A$13,AB181=[2]Matrica!$H$3),[2]Matrica!$H$13,IF(AND(AA181=[2]Matrica!$A$14,AB181=[2]Matrica!$B$3),[2]Matrica!$B$14,IF(AND(AA181=[2]Matrica!$A$14,AB181=[2]Matrica!$E$3),[2]Matrica!$E$14,IF(AND(AA181=[2]Matrica!$A$14,AB181=[2]Matrica!$H$3),[2]Matrica!$H$14,IF(AND(AA181=[2]Matrica!$A$15,AB181=[2]Matrica!$B$3),[2]Matrica!$B$15,IF(AND(AA181=[2]Matrica!$A$15,AB181=[2]Matrica!$E$3),[2]Matrica!$E$15,IF(AND(AA181=[2]Matrica!$A$15,AB181=[2]Matrica!$H$3),[2]Matrica!$H$15,IF(AND(AA181=[2]Matrica!$A$16,AB181=[2]Matrica!$B$3),[2]Matrica!$B$16,IF(AND(AA181=[2]Matrica!$A$16,AB181=[2]Matrica!$E$3),[2]Matrica!$E$16,IF(AND(AA181=[2]Matrica!$A$16,AB181=[2]Matrica!$H$3),[2]Matrica!$H$16,"")))))))))))))))))))))))))))))))))))))))</f>
        <v>3.84</v>
      </c>
      <c r="Z181" s="36">
        <f>IF(AND(AA181=[2]Matrica!$A$4,AB181=[2]Matrica!$B$3),[2]Matrica!$D$4,IF(AND(AA181=[2]Matrica!$A$4,AB181=[2]Matrica!$E$3),[2]Matrica!$G$4,IF(AND(AA181=[2]Matrica!$A$4,AB181=[2]Matrica!$H$3),[2]Matrica!$J$4,IF(AND(AA181=[2]Matrica!$A$5,AB181=[2]Matrica!$B$3),[2]Matrica!$D$5,IF(AND(AA181=[2]Matrica!$A$5,AB181=[2]Matrica!$E$3),[2]Matrica!$G$5,IF(AND(AA181=[2]Matrica!$A$5,AB181=[2]Matrica!$H$3),[2]Matrica!$J$5,IF(AND(AA181=[2]Matrica!$A$6,AB181=[2]Matrica!$B$3),[2]Matrica!$D$6,IF(AND(AA181=[2]Matrica!$A$6,AB181=[2]Matrica!$E$3),[2]Matrica!$G$6,IF(AND(AA181=[2]Matrica!$A$6,AB181=[2]Matrica!$H$3),[2]Matrica!$J$6,IF(AND(AA181=[2]Matrica!$A$7,AB181=[2]Matrica!$B$3),[2]Matrica!$D$7,IF(AND(AA181=[2]Matrica!$A$7,AB181=[2]Matrica!$E$3),[2]Matrica!$G$7,IF(AND(AA181=[2]Matrica!$A$7,AB181=[2]Matrica!$H$3),[2]Matrica!$J$7,IF(AND(AA181=[2]Matrica!$A$8,AB181=[2]Matrica!$B$3),[2]Matrica!$D$8,IF(AND(AA181=[2]Matrica!$A$8,AB181=[2]Matrica!$E$3),[2]Matrica!$G$8,IF(AND(AA181=[2]Matrica!$A$8,AB181=[2]Matrica!$H$3),[2]Matrica!$J$8,IF(AND(AA181=[2]Matrica!$A$9,AB181=[2]Matrica!$B$3),[2]Matrica!$D$9,IF(AND(AA181=[2]Matrica!$A$9,AB181=[2]Matrica!$E$3),[2]Matrica!$G$9,IF(AND(AA181=[2]Matrica!$A$9,AB181=[2]Matrica!$H$3),[2]Matrica!$J$9,IF(AND(AA181=[2]Matrica!$A$10,AB181=[2]Matrica!$B$3),[2]Matrica!$D$10,IF(AND(AA181=[2]Matrica!$A$10,AB181=[2]Matrica!$E$3),[2]Matrica!$G$10,IF(AND(AA181=[2]Matrica!$A$10,AB181=[2]Matrica!$H$3),[2]Matrica!$J$10,IF(AND(AA181=[2]Matrica!$A$11,AB181=[2]Matrica!$B$3),[2]Matrica!$D$11,IF(AND(AA181=[2]Matrica!$A$11,AB181=[2]Matrica!$E$3),[2]Matrica!$G$11,IF(AND(AA181=[2]Matrica!$A$11,AB181=[2]Matrica!$H$3),[2]Matrica!$J$11,IF(AND(AA181=[2]Matrica!$A$12,AB181=[2]Matrica!$B$3),[2]Matrica!$D$12,IF(AND(AA181=[2]Matrica!$A$12,AB181=[2]Matrica!$E$3),[2]Matrica!$G$12,IF(AND(AA181=[2]Matrica!$A$12,AB181=[2]Matrica!$H$3),[2]Matrica!$J$12,IF(AND(AA181=[2]Matrica!$A$13,AB181=[2]Matrica!$B$3),[2]Matrica!$D$13,IF(AND(AA181=[2]Matrica!$A$13,AB181=[2]Matrica!$E$3),[2]Matrica!$G$13,IF(AND(AA181=[2]Matrica!$A$13,AB181=[2]Matrica!$H$3),[2]Matrica!$J$13,IF(AND(AA181=[2]Matrica!$A$14,AB181=[2]Matrica!$B$3),[2]Matrica!$D$14,IF(AND(AA181=[2]Matrica!$A$14,AB181=[2]Matrica!$E$3),[2]Matrica!$G$14,IF(AND(AA181=[2]Matrica!$A$14,AB181=[2]Matrica!$H$3),[2]Matrica!$J$14,IF(AND(AA181=[2]Matrica!$A$15,AB181=[2]Matrica!$B$3),[2]Matrica!$D$15,IF(AND(AA181=[2]Matrica!$A$15,AB181=[2]Matrica!$E$3),[2]Matrica!$G$15,IF(AND(AA181=[2]Matrica!$A$15,AB181=[2]Matrica!$H$3),[2]Matrica!$J$15,IF(AND(AA181=[2]Matrica!$A$16,AB181=[2]Matrica!$B$3),[2]Matrica!$D$16,IF(AND(AA181=[2]Matrica!$A$16,AB181=[2]Matrica!$E$3),[2]Matrica!$G$16,IF(AND(AA181=[2]Matrica!$A$16,AB181=[2]Matrica!$H$3),[2]Matrica!$J$16,"")))))))))))))))))))))))))))))))))))))))</f>
        <v>3.96</v>
      </c>
      <c r="AA181" s="184" t="s">
        <v>9</v>
      </c>
      <c r="AB181" s="185">
        <v>3</v>
      </c>
      <c r="AC181" s="184">
        <v>3.84</v>
      </c>
      <c r="AD181" s="184" t="s">
        <v>9</v>
      </c>
      <c r="AE181" s="185">
        <v>2</v>
      </c>
      <c r="AF181" s="184">
        <v>3.83</v>
      </c>
      <c r="AG181" s="174">
        <v>45</v>
      </c>
      <c r="AH181" s="136"/>
      <c r="AI181" s="175">
        <f t="shared" si="58"/>
        <v>54885.043199999993</v>
      </c>
      <c r="AJ181" s="175">
        <f t="shared" si="59"/>
        <v>10.344815162879527</v>
      </c>
      <c r="AK181" s="176" t="s">
        <v>8</v>
      </c>
      <c r="AL181" s="176">
        <v>1</v>
      </c>
      <c r="AM181" s="176">
        <v>3.86</v>
      </c>
      <c r="AN181" s="177">
        <f>+AM181*14292.98</f>
        <v>55170.902799999996</v>
      </c>
      <c r="AO181" s="177">
        <f>+(AN181/P181-1)*100</f>
        <v>10.919527741852875</v>
      </c>
      <c r="AP181" s="175">
        <f t="shared" si="60"/>
        <v>2469826.9439999997</v>
      </c>
      <c r="AQ181" s="177">
        <f t="shared" si="61"/>
        <v>2482690.6259999997</v>
      </c>
      <c r="AR181" s="178">
        <f t="shared" si="62"/>
        <v>-12863.68200000003</v>
      </c>
    </row>
    <row r="182" spans="3:44" ht="80.099999999999994" customHeight="1">
      <c r="C182" s="36" t="s">
        <v>327</v>
      </c>
      <c r="D182" s="144" t="s">
        <v>328</v>
      </c>
      <c r="E182" s="167" t="s">
        <v>10</v>
      </c>
      <c r="F182" s="41" t="s">
        <v>304</v>
      </c>
      <c r="G182" s="36"/>
      <c r="H182" s="36"/>
      <c r="I182" s="36"/>
      <c r="J182" s="36">
        <v>17.32</v>
      </c>
      <c r="K182" s="36">
        <v>17.32</v>
      </c>
      <c r="L182" s="40">
        <v>17.32</v>
      </c>
      <c r="M182" s="40">
        <v>17.32</v>
      </c>
      <c r="N182" s="39">
        <v>2871.8</v>
      </c>
      <c r="O182" s="39">
        <v>49739.576000000001</v>
      </c>
      <c r="P182" s="39">
        <v>49739.576000000001</v>
      </c>
      <c r="Q182" s="39">
        <f t="shared" si="67"/>
        <v>17.654737962979397</v>
      </c>
      <c r="R182" s="39">
        <f t="shared" si="68"/>
        <v>17.654737962979397</v>
      </c>
      <c r="S182" s="39">
        <f t="shared" si="82"/>
        <v>3.48</v>
      </c>
      <c r="T182" s="36" t="str">
        <f>IF(AND('[2]Радна места'!S182&gt;=[2]Matrica!$B$4,'[2]Радна места'!S182&lt;=[2]Matrica!$J$4),"XIII",IF(AND('[2]Радна места'!S182&gt;=[2]Matrica!$B$5,'[2]Радна места'!S182&lt;=[2]Matrica!$J$5),"XII",IF(AND('[2]Радна места'!S182&gt;=[2]Matrica!$B$6,'[2]Радна места'!S182&lt;=[2]Matrica!$J$6),"XI",IF(AND('[2]Радна места'!S182&gt;=[2]Matrica!$B$7,'[2]Радна места'!S182&lt;=[2]Matrica!$J$7),"X",IF(AND('[2]Радна места'!S182&gt;=[2]Matrica!$B$8,'[2]Радна места'!S182&lt;=[2]Matrica!$J$8),"IX",IF(AND('[2]Радна места'!S182&gt;=[2]Matrica!$B$9,'[2]Радна места'!S182&lt;=[2]Matrica!$J$9),"VIII",IF(AND('[2]Радна места'!S182&gt;=[2]Matrica!$B$10,'[2]Радна места'!S182&lt;=[2]Matrica!$J$10),"VII",IF(AND('[2]Радна места'!S182&gt;=[2]Matrica!$B$11,'[2]Радна места'!S182&lt;=[2]Matrica!$J$11),"VI",IF(AND('[2]Радна места'!S182&gt;=[2]Matrica!$B$12,'[2]Радна места'!S182&lt;=[2]Matrica!$J$12),"V",IF(AND('[2]Радна места'!S182&gt;=[2]Matrica!$B$13,'[2]Радна места'!S182&lt;=[2]Matrica!$J$13),"IV",IF(AND('[2]Радна места'!S182&gt;=[2]Matrica!$B$14,'[2]Радна места'!S182&lt;=[2]Matrica!$J$14),"III",IF(AND('[2]Радна места'!S182&gt;=[2]Matrica!$B$15,'[2]Радна места'!S182&lt;=[2]Matrica!$J$15),"II",IF(AND('[2]Радна места'!S182&gt;=1.1,'[2]Радна места'!S182&lt;=[2]Matrica!$J$16),"I","")))))))))))))</f>
        <v>VIII</v>
      </c>
      <c r="U182" s="36" t="str">
        <f t="shared" si="83"/>
        <v>1</v>
      </c>
      <c r="V182" s="39">
        <f t="shared" si="84"/>
        <v>3.48</v>
      </c>
      <c r="W182" s="36" t="str">
        <f>IF(AND('[2]Радна места'!V182&gt;=[2]Matrica!$B$4,'[2]Радна места'!V182&lt;=[2]Matrica!$J$4),"XIII",IF(AND('[2]Радна места'!V182&gt;=[2]Matrica!$B$5,'[2]Радна места'!V182&lt;=[2]Matrica!$J$5),"XII",IF(AND('[2]Радна места'!V182&gt;=[2]Matrica!$B$6,'[2]Радна места'!V182&lt;=[2]Matrica!$J$6),"XI",IF(AND('[2]Радна места'!V182&gt;=[2]Matrica!$B$7,'[2]Радна места'!V182&lt;=[2]Matrica!$J$7),"X",IF(AND('[2]Радна места'!V182&gt;=[2]Matrica!$B$8,'[2]Радна места'!V182&lt;=[2]Matrica!$J$8),"IX",IF(AND('[2]Радна места'!V182&gt;=[2]Matrica!$B$9,'[2]Радна места'!V182&lt;=[2]Matrica!$J$9),"VIII",IF(AND('[2]Радна места'!V182&gt;=[2]Matrica!$B$10,'[2]Радна места'!V182&lt;=[2]Matrica!$J$10),"VII",IF(AND('[2]Радна места'!V182&gt;=[2]Matrica!$B$11,'[2]Радна места'!V182&lt;=[2]Matrica!$J$11),"VI",IF(AND('[2]Радна места'!V182&gt;=[2]Matrica!$B$12,'[2]Радна места'!V182&lt;=[2]Matrica!$J$12),"V",IF(AND('[2]Радна места'!V182&gt;=[2]Matrica!$B$13,'[2]Радна места'!V182&lt;=[2]Matrica!$J$13),"IV",IF(AND('[2]Радна места'!V182&gt;=[2]Matrica!$B$14,'[2]Радна места'!V182&lt;=[2]Matrica!$J$14),"III",IF(AND('[2]Радна места'!V182&gt;=[2]Matrica!$B$15,'[2]Радна места'!V182&lt;=[2]Matrica!$J$15),"II",IF(AND('[2]Радна места'!V182&gt;=1.1,'[2]Радна места'!V182&lt;=[2]Matrica!$J$16),"I","")))))))))))))</f>
        <v>VIII</v>
      </c>
      <c r="X182" s="36" t="str">
        <f t="shared" si="85"/>
        <v>1</v>
      </c>
      <c r="Y182" s="36">
        <f>IF(AND(AA182=[2]Matrica!$A$4,AB182=[2]Matrica!$B$3),[2]Matrica!$B$4,IF(AND(AA182=[2]Matrica!$A$4,AB182=[2]Matrica!$E$3),[2]Matrica!$E$4,IF(AND(AA182=[2]Matrica!$A$4,AB182=[2]Matrica!$H$3),[2]Matrica!$H$4,IF(AND(AA182=[2]Matrica!$A$5,AB182=[2]Matrica!$B$3),[2]Matrica!$B$5,IF(AND(AA182=[2]Matrica!$A$5,AB182=[2]Matrica!$E$3),[2]Matrica!$E$5,IF(AND(AA182=[2]Matrica!$A$5,AB182=[2]Matrica!$H$3),[2]Matrica!$H$5,IF(AND(AA182=[2]Matrica!$A$6,AB182=[2]Matrica!$B$3),[2]Matrica!$B$6,IF(AND(AA182=[2]Matrica!$A$6,AB182=[2]Matrica!$E$3),[2]Matrica!$E$6,IF(AND(AA182=[2]Matrica!$A$6,AB182=[2]Matrica!$H$3),[2]Matrica!$H$6,IF(AND(AA182=[2]Matrica!$A$7,AB182=[2]Matrica!$B$3),[2]Matrica!$B$7,IF(AND(AA182=[2]Matrica!$A$7,AB182=[2]Matrica!$E$3),[2]Matrica!$E$7,IF(AND(AA182=[2]Matrica!$A$7,AB182=[2]Matrica!$H$3),[2]Matrica!$H$7,IF(AND(AA182=[2]Matrica!$A$8,AB182=[2]Matrica!$B$3),[2]Matrica!$B$8,IF(AND(AA182=[2]Matrica!$A$8,AB182=[2]Matrica!$E$3),[2]Matrica!$E$8,IF(AND(AA182=[2]Matrica!$A$8,AB182=[2]Matrica!$H$3),[2]Matrica!$H$8,IF(AND(AA182=[2]Matrica!$A$9,AB182=[2]Matrica!$B$3),[2]Matrica!$B$9,IF(AND(AA182=[2]Matrica!$A$9,AB182=[2]Matrica!$E$3),[2]Matrica!$E$9,IF(AND(AA182=[2]Matrica!$A$9,AB182=[2]Matrica!$H$3),[2]Matrica!$H$9,IF(AND(AA182=[2]Matrica!$A$10,AB182=[2]Matrica!$B$3),[2]Matrica!$B$10,IF(AND(AA182=[2]Matrica!$A$10,AB182=[2]Matrica!$E$3),[2]Matrica!$E$10,IF(AND(AA182=[2]Matrica!$A$10,AB182=[2]Matrica!$H$3),[2]Matrica!$H$10,IF(AND(AA182=[2]Matrica!$A$11,AB182=[2]Matrica!$B$3),[2]Matrica!$B$11,IF(AND(AA182=[2]Matrica!$A$11,AB182=[2]Matrica!$E$3),[2]Matrica!$E$11,IF(AND(AA182=[2]Matrica!$A$11,AB182=[2]Matrica!$H$3),[2]Matrica!$H$11,IF(AND(AA182=[2]Matrica!$A$12,AB182=[2]Matrica!$B$3),[2]Matrica!$B$12,IF(AND(AA182=[2]Matrica!$A$12,AB182=[2]Matrica!$E$3),[2]Matrica!$E$12,IF(AND(AA182=[2]Matrica!$A$12,AB182=[2]Matrica!$H$3),[2]Matrica!$H$12,IF(AND(AA182=[2]Matrica!$A$13,AB182=[2]Matrica!$B$3),[2]Matrica!$B$13,IF(AND(AA182=[2]Matrica!$A$13,AB182=[2]Matrica!$E$3),[2]Matrica!$E$13,IF(AND(AA182=[2]Matrica!$A$13,AB182=[2]Matrica!$H$3),[2]Matrica!$H$13,IF(AND(AA182=[2]Matrica!$A$14,AB182=[2]Matrica!$B$3),[2]Matrica!$B$14,IF(AND(AA182=[2]Matrica!$A$14,AB182=[2]Matrica!$E$3),[2]Matrica!$E$14,IF(AND(AA182=[2]Matrica!$A$14,AB182=[2]Matrica!$H$3),[2]Matrica!$H$14,IF(AND(AA182=[2]Matrica!$A$15,AB182=[2]Matrica!$B$3),[2]Matrica!$B$15,IF(AND(AA182=[2]Matrica!$A$15,AB182=[2]Matrica!$E$3),[2]Matrica!$E$15,IF(AND(AA182=[2]Matrica!$A$15,AB182=[2]Matrica!$H$3),[2]Matrica!$H$15,IF(AND(AA182=[2]Matrica!$A$16,AB182=[2]Matrica!$B$3),[2]Matrica!$B$16,IF(AND(AA182=[2]Matrica!$A$16,AB182=[2]Matrica!$E$3),[2]Matrica!$E$16,IF(AND(AA182=[2]Matrica!$A$16,AB182=[2]Matrica!$H$3),[2]Matrica!$H$16,"")))))))))))))))))))))))))))))))))))))))</f>
        <v>3.58</v>
      </c>
      <c r="Z182" s="36">
        <f>IF(AND(AA182=[2]Matrica!$A$4,AB182=[2]Matrica!$B$3),[2]Matrica!$D$4,IF(AND(AA182=[2]Matrica!$A$4,AB182=[2]Matrica!$E$3),[2]Matrica!$G$4,IF(AND(AA182=[2]Matrica!$A$4,AB182=[2]Matrica!$H$3),[2]Matrica!$J$4,IF(AND(AA182=[2]Matrica!$A$5,AB182=[2]Matrica!$B$3),[2]Matrica!$D$5,IF(AND(AA182=[2]Matrica!$A$5,AB182=[2]Matrica!$E$3),[2]Matrica!$G$5,IF(AND(AA182=[2]Matrica!$A$5,AB182=[2]Matrica!$H$3),[2]Matrica!$J$5,IF(AND(AA182=[2]Matrica!$A$6,AB182=[2]Matrica!$B$3),[2]Matrica!$D$6,IF(AND(AA182=[2]Matrica!$A$6,AB182=[2]Matrica!$E$3),[2]Matrica!$G$6,IF(AND(AA182=[2]Matrica!$A$6,AB182=[2]Matrica!$H$3),[2]Matrica!$J$6,IF(AND(AA182=[2]Matrica!$A$7,AB182=[2]Matrica!$B$3),[2]Matrica!$D$7,IF(AND(AA182=[2]Matrica!$A$7,AB182=[2]Matrica!$E$3),[2]Matrica!$G$7,IF(AND(AA182=[2]Matrica!$A$7,AB182=[2]Matrica!$H$3),[2]Matrica!$J$7,IF(AND(AA182=[2]Matrica!$A$8,AB182=[2]Matrica!$B$3),[2]Matrica!$D$8,IF(AND(AA182=[2]Matrica!$A$8,AB182=[2]Matrica!$E$3),[2]Matrica!$G$8,IF(AND(AA182=[2]Matrica!$A$8,AB182=[2]Matrica!$H$3),[2]Matrica!$J$8,IF(AND(AA182=[2]Matrica!$A$9,AB182=[2]Matrica!$B$3),[2]Matrica!$D$9,IF(AND(AA182=[2]Matrica!$A$9,AB182=[2]Matrica!$E$3),[2]Matrica!$G$9,IF(AND(AA182=[2]Matrica!$A$9,AB182=[2]Matrica!$H$3),[2]Matrica!$J$9,IF(AND(AA182=[2]Matrica!$A$10,AB182=[2]Matrica!$B$3),[2]Matrica!$D$10,IF(AND(AA182=[2]Matrica!$A$10,AB182=[2]Matrica!$E$3),[2]Matrica!$G$10,IF(AND(AA182=[2]Matrica!$A$10,AB182=[2]Matrica!$H$3),[2]Matrica!$J$10,IF(AND(AA182=[2]Matrica!$A$11,AB182=[2]Matrica!$B$3),[2]Matrica!$D$11,IF(AND(AA182=[2]Matrica!$A$11,AB182=[2]Matrica!$E$3),[2]Matrica!$G$11,IF(AND(AA182=[2]Matrica!$A$11,AB182=[2]Matrica!$H$3),[2]Matrica!$J$11,IF(AND(AA182=[2]Matrica!$A$12,AB182=[2]Matrica!$B$3),[2]Matrica!$D$12,IF(AND(AA182=[2]Matrica!$A$12,AB182=[2]Matrica!$E$3),[2]Matrica!$G$12,IF(AND(AA182=[2]Matrica!$A$12,AB182=[2]Matrica!$H$3),[2]Matrica!$J$12,IF(AND(AA182=[2]Matrica!$A$13,AB182=[2]Matrica!$B$3),[2]Matrica!$D$13,IF(AND(AA182=[2]Matrica!$A$13,AB182=[2]Matrica!$E$3),[2]Matrica!$G$13,IF(AND(AA182=[2]Matrica!$A$13,AB182=[2]Matrica!$H$3),[2]Matrica!$J$13,IF(AND(AA182=[2]Matrica!$A$14,AB182=[2]Matrica!$B$3),[2]Matrica!$D$14,IF(AND(AA182=[2]Matrica!$A$14,AB182=[2]Matrica!$E$3),[2]Matrica!$G$14,IF(AND(AA182=[2]Matrica!$A$14,AB182=[2]Matrica!$H$3),[2]Matrica!$J$14,IF(AND(AA182=[2]Matrica!$A$15,AB182=[2]Matrica!$B$3),[2]Matrica!$D$15,IF(AND(AA182=[2]Matrica!$A$15,AB182=[2]Matrica!$E$3),[2]Matrica!$G$15,IF(AND(AA182=[2]Matrica!$A$15,AB182=[2]Matrica!$H$3),[2]Matrica!$J$15,IF(AND(AA182=[2]Matrica!$A$16,AB182=[2]Matrica!$B$3),[2]Matrica!$D$16,IF(AND(AA182=[2]Matrica!$A$16,AB182=[2]Matrica!$E$3),[2]Matrica!$G$16,IF(AND(AA182=[2]Matrica!$A$16,AB182=[2]Matrica!$H$3),[2]Matrica!$J$16,"")))))))))))))))))))))))))))))))))))))))</f>
        <v>3.83</v>
      </c>
      <c r="AA182" s="184" t="s">
        <v>9</v>
      </c>
      <c r="AB182" s="185">
        <v>2</v>
      </c>
      <c r="AC182" s="184">
        <v>3.58</v>
      </c>
      <c r="AD182" s="184" t="s">
        <v>9</v>
      </c>
      <c r="AE182" s="185">
        <v>2</v>
      </c>
      <c r="AF182" s="184">
        <v>3.58</v>
      </c>
      <c r="AG182" s="174">
        <v>3</v>
      </c>
      <c r="AH182" s="136"/>
      <c r="AI182" s="175">
        <f t="shared" si="58"/>
        <v>51168.868399999999</v>
      </c>
      <c r="AJ182" s="175">
        <f t="shared" si="59"/>
        <v>2.8735516362262459</v>
      </c>
      <c r="AK182" s="176" t="s">
        <v>8</v>
      </c>
      <c r="AL182" s="176">
        <v>1</v>
      </c>
      <c r="AM182" s="176">
        <v>3.86</v>
      </c>
      <c r="AN182" s="177">
        <f>+AM182*14292.98</f>
        <v>55170.902799999996</v>
      </c>
      <c r="AO182" s="177">
        <f>+(AN182/P182-1)*100</f>
        <v>10.919527741852875</v>
      </c>
      <c r="AP182" s="175">
        <f t="shared" si="60"/>
        <v>153506.60519999999</v>
      </c>
      <c r="AQ182" s="177">
        <f t="shared" si="61"/>
        <v>165512.7084</v>
      </c>
      <c r="AR182" s="178">
        <f t="shared" si="62"/>
        <v>-12006.103200000012</v>
      </c>
    </row>
    <row r="183" spans="3:44" ht="80.099999999999994" customHeight="1">
      <c r="C183" s="36" t="s">
        <v>329</v>
      </c>
      <c r="D183" s="144" t="s">
        <v>330</v>
      </c>
      <c r="E183" s="167" t="s">
        <v>10</v>
      </c>
      <c r="F183" s="41" t="s">
        <v>304</v>
      </c>
      <c r="G183" s="36"/>
      <c r="H183" s="36"/>
      <c r="I183" s="36"/>
      <c r="J183" s="36">
        <v>17.32</v>
      </c>
      <c r="K183" s="36">
        <v>17.32</v>
      </c>
      <c r="L183" s="40">
        <v>17.32</v>
      </c>
      <c r="M183" s="40">
        <v>17.32</v>
      </c>
      <c r="N183" s="39">
        <v>2871.8</v>
      </c>
      <c r="O183" s="39">
        <v>49739.576000000001</v>
      </c>
      <c r="P183" s="39">
        <v>49739.576000000001</v>
      </c>
      <c r="Q183" s="39">
        <f t="shared" si="67"/>
        <v>17.654737962979397</v>
      </c>
      <c r="R183" s="39">
        <f t="shared" si="68"/>
        <v>17.654737962979397</v>
      </c>
      <c r="S183" s="39">
        <f t="shared" si="82"/>
        <v>3.48</v>
      </c>
      <c r="T183" s="36" t="str">
        <f>IF(AND('[2]Радна места'!S183&gt;=[2]Matrica!$B$4,'[2]Радна места'!S183&lt;=[2]Matrica!$J$4),"XIII",IF(AND('[2]Радна места'!S183&gt;=[2]Matrica!$B$5,'[2]Радна места'!S183&lt;=[2]Matrica!$J$5),"XII",IF(AND('[2]Радна места'!S183&gt;=[2]Matrica!$B$6,'[2]Радна места'!S183&lt;=[2]Matrica!$J$6),"XI",IF(AND('[2]Радна места'!S183&gt;=[2]Matrica!$B$7,'[2]Радна места'!S183&lt;=[2]Matrica!$J$7),"X",IF(AND('[2]Радна места'!S183&gt;=[2]Matrica!$B$8,'[2]Радна места'!S183&lt;=[2]Matrica!$J$8),"IX",IF(AND('[2]Радна места'!S183&gt;=[2]Matrica!$B$9,'[2]Радна места'!S183&lt;=[2]Matrica!$J$9),"VIII",IF(AND('[2]Радна места'!S183&gt;=[2]Matrica!$B$10,'[2]Радна места'!S183&lt;=[2]Matrica!$J$10),"VII",IF(AND('[2]Радна места'!S183&gt;=[2]Matrica!$B$11,'[2]Радна места'!S183&lt;=[2]Matrica!$J$11),"VI",IF(AND('[2]Радна места'!S183&gt;=[2]Matrica!$B$12,'[2]Радна места'!S183&lt;=[2]Matrica!$J$12),"V",IF(AND('[2]Радна места'!S183&gt;=[2]Matrica!$B$13,'[2]Радна места'!S183&lt;=[2]Matrica!$J$13),"IV",IF(AND('[2]Радна места'!S183&gt;=[2]Matrica!$B$14,'[2]Радна места'!S183&lt;=[2]Matrica!$J$14),"III",IF(AND('[2]Радна места'!S183&gt;=[2]Matrica!$B$15,'[2]Радна места'!S183&lt;=[2]Matrica!$J$15),"II",IF(AND('[2]Радна места'!S183&gt;=1.1,'[2]Радна места'!S183&lt;=[2]Matrica!$J$16),"I","")))))))))))))</f>
        <v>VIII</v>
      </c>
      <c r="U183" s="36" t="str">
        <f t="shared" si="83"/>
        <v>1</v>
      </c>
      <c r="V183" s="39">
        <f t="shared" si="84"/>
        <v>3.48</v>
      </c>
      <c r="W183" s="36" t="str">
        <f>IF(AND('[2]Радна места'!V183&gt;=[2]Matrica!$B$4,'[2]Радна места'!V183&lt;=[2]Matrica!$J$4),"XIII",IF(AND('[2]Радна места'!V183&gt;=[2]Matrica!$B$5,'[2]Радна места'!V183&lt;=[2]Matrica!$J$5),"XII",IF(AND('[2]Радна места'!V183&gt;=[2]Matrica!$B$6,'[2]Радна места'!V183&lt;=[2]Matrica!$J$6),"XI",IF(AND('[2]Радна места'!V183&gt;=[2]Matrica!$B$7,'[2]Радна места'!V183&lt;=[2]Matrica!$J$7),"X",IF(AND('[2]Радна места'!V183&gt;=[2]Matrica!$B$8,'[2]Радна места'!V183&lt;=[2]Matrica!$J$8),"IX",IF(AND('[2]Радна места'!V183&gt;=[2]Matrica!$B$9,'[2]Радна места'!V183&lt;=[2]Matrica!$J$9),"VIII",IF(AND('[2]Радна места'!V183&gt;=[2]Matrica!$B$10,'[2]Радна места'!V183&lt;=[2]Matrica!$J$10),"VII",IF(AND('[2]Радна места'!V183&gt;=[2]Matrica!$B$11,'[2]Радна места'!V183&lt;=[2]Matrica!$J$11),"VI",IF(AND('[2]Радна места'!V183&gt;=[2]Matrica!$B$12,'[2]Радна места'!V183&lt;=[2]Matrica!$J$12),"V",IF(AND('[2]Радна места'!V183&gt;=[2]Matrica!$B$13,'[2]Радна места'!V183&lt;=[2]Matrica!$J$13),"IV",IF(AND('[2]Радна места'!V183&gt;=[2]Matrica!$B$14,'[2]Радна места'!V183&lt;=[2]Matrica!$J$14),"III",IF(AND('[2]Радна места'!V183&gt;=[2]Matrica!$B$15,'[2]Радна места'!V183&lt;=[2]Matrica!$J$15),"II",IF(AND('[2]Радна места'!V183&gt;=1.1,'[2]Радна места'!V183&lt;=[2]Matrica!$J$16),"I","")))))))))))))</f>
        <v>VIII</v>
      </c>
      <c r="X183" s="36" t="str">
        <f t="shared" si="85"/>
        <v>1</v>
      </c>
      <c r="Y183" s="36">
        <f>IF(AND(AA183=[2]Matrica!$A$4,AB183=[2]Matrica!$B$3),[2]Matrica!$B$4,IF(AND(AA183=[2]Matrica!$A$4,AB183=[2]Matrica!$E$3),[2]Matrica!$E$4,IF(AND(AA183=[2]Matrica!$A$4,AB183=[2]Matrica!$H$3),[2]Matrica!$H$4,IF(AND(AA183=[2]Matrica!$A$5,AB183=[2]Matrica!$B$3),[2]Matrica!$B$5,IF(AND(AA183=[2]Matrica!$A$5,AB183=[2]Matrica!$E$3),[2]Matrica!$E$5,IF(AND(AA183=[2]Matrica!$A$5,AB183=[2]Matrica!$H$3),[2]Matrica!$H$5,IF(AND(AA183=[2]Matrica!$A$6,AB183=[2]Matrica!$B$3),[2]Matrica!$B$6,IF(AND(AA183=[2]Matrica!$A$6,AB183=[2]Matrica!$E$3),[2]Matrica!$E$6,IF(AND(AA183=[2]Matrica!$A$6,AB183=[2]Matrica!$H$3),[2]Matrica!$H$6,IF(AND(AA183=[2]Matrica!$A$7,AB183=[2]Matrica!$B$3),[2]Matrica!$B$7,IF(AND(AA183=[2]Matrica!$A$7,AB183=[2]Matrica!$E$3),[2]Matrica!$E$7,IF(AND(AA183=[2]Matrica!$A$7,AB183=[2]Matrica!$H$3),[2]Matrica!$H$7,IF(AND(AA183=[2]Matrica!$A$8,AB183=[2]Matrica!$B$3),[2]Matrica!$B$8,IF(AND(AA183=[2]Matrica!$A$8,AB183=[2]Matrica!$E$3),[2]Matrica!$E$8,IF(AND(AA183=[2]Matrica!$A$8,AB183=[2]Matrica!$H$3),[2]Matrica!$H$8,IF(AND(AA183=[2]Matrica!$A$9,AB183=[2]Matrica!$B$3),[2]Matrica!$B$9,IF(AND(AA183=[2]Matrica!$A$9,AB183=[2]Matrica!$E$3),[2]Matrica!$E$9,IF(AND(AA183=[2]Matrica!$A$9,AB183=[2]Matrica!$H$3),[2]Matrica!$H$9,IF(AND(AA183=[2]Matrica!$A$10,AB183=[2]Matrica!$B$3),[2]Matrica!$B$10,IF(AND(AA183=[2]Matrica!$A$10,AB183=[2]Matrica!$E$3),[2]Matrica!$E$10,IF(AND(AA183=[2]Matrica!$A$10,AB183=[2]Matrica!$H$3),[2]Matrica!$H$10,IF(AND(AA183=[2]Matrica!$A$11,AB183=[2]Matrica!$B$3),[2]Matrica!$B$11,IF(AND(AA183=[2]Matrica!$A$11,AB183=[2]Matrica!$E$3),[2]Matrica!$E$11,IF(AND(AA183=[2]Matrica!$A$11,AB183=[2]Matrica!$H$3),[2]Matrica!$H$11,IF(AND(AA183=[2]Matrica!$A$12,AB183=[2]Matrica!$B$3),[2]Matrica!$B$12,IF(AND(AA183=[2]Matrica!$A$12,AB183=[2]Matrica!$E$3),[2]Matrica!$E$12,IF(AND(AA183=[2]Matrica!$A$12,AB183=[2]Matrica!$H$3),[2]Matrica!$H$12,IF(AND(AA183=[2]Matrica!$A$13,AB183=[2]Matrica!$B$3),[2]Matrica!$B$13,IF(AND(AA183=[2]Matrica!$A$13,AB183=[2]Matrica!$E$3),[2]Matrica!$E$13,IF(AND(AA183=[2]Matrica!$A$13,AB183=[2]Matrica!$H$3),[2]Matrica!$H$13,IF(AND(AA183=[2]Matrica!$A$14,AB183=[2]Matrica!$B$3),[2]Matrica!$B$14,IF(AND(AA183=[2]Matrica!$A$14,AB183=[2]Matrica!$E$3),[2]Matrica!$E$14,IF(AND(AA183=[2]Matrica!$A$14,AB183=[2]Matrica!$H$3),[2]Matrica!$H$14,IF(AND(AA183=[2]Matrica!$A$15,AB183=[2]Matrica!$B$3),[2]Matrica!$B$15,IF(AND(AA183=[2]Matrica!$A$15,AB183=[2]Matrica!$E$3),[2]Matrica!$E$15,IF(AND(AA183=[2]Matrica!$A$15,AB183=[2]Matrica!$H$3),[2]Matrica!$H$15,IF(AND(AA183=[2]Matrica!$A$16,AB183=[2]Matrica!$B$3),[2]Matrica!$B$16,IF(AND(AA183=[2]Matrica!$A$16,AB183=[2]Matrica!$E$3),[2]Matrica!$E$16,IF(AND(AA183=[2]Matrica!$A$16,AB183=[2]Matrica!$H$3),[2]Matrica!$H$16,"")))))))))))))))))))))))))))))))))))))))</f>
        <v>3.35</v>
      </c>
      <c r="Z183" s="36">
        <f>IF(AND(AA183=[2]Matrica!$A$4,AB183=[2]Matrica!$B$3),[2]Matrica!$D$4,IF(AND(AA183=[2]Matrica!$A$4,AB183=[2]Matrica!$E$3),[2]Matrica!$G$4,IF(AND(AA183=[2]Matrica!$A$4,AB183=[2]Matrica!$H$3),[2]Matrica!$J$4,IF(AND(AA183=[2]Matrica!$A$5,AB183=[2]Matrica!$B$3),[2]Matrica!$D$5,IF(AND(AA183=[2]Matrica!$A$5,AB183=[2]Matrica!$E$3),[2]Matrica!$G$5,IF(AND(AA183=[2]Matrica!$A$5,AB183=[2]Matrica!$H$3),[2]Matrica!$J$5,IF(AND(AA183=[2]Matrica!$A$6,AB183=[2]Matrica!$B$3),[2]Matrica!$D$6,IF(AND(AA183=[2]Matrica!$A$6,AB183=[2]Matrica!$E$3),[2]Matrica!$G$6,IF(AND(AA183=[2]Matrica!$A$6,AB183=[2]Matrica!$H$3),[2]Matrica!$J$6,IF(AND(AA183=[2]Matrica!$A$7,AB183=[2]Matrica!$B$3),[2]Matrica!$D$7,IF(AND(AA183=[2]Matrica!$A$7,AB183=[2]Matrica!$E$3),[2]Matrica!$G$7,IF(AND(AA183=[2]Matrica!$A$7,AB183=[2]Matrica!$H$3),[2]Matrica!$J$7,IF(AND(AA183=[2]Matrica!$A$8,AB183=[2]Matrica!$B$3),[2]Matrica!$D$8,IF(AND(AA183=[2]Matrica!$A$8,AB183=[2]Matrica!$E$3),[2]Matrica!$G$8,IF(AND(AA183=[2]Matrica!$A$8,AB183=[2]Matrica!$H$3),[2]Matrica!$J$8,IF(AND(AA183=[2]Matrica!$A$9,AB183=[2]Matrica!$B$3),[2]Matrica!$D$9,IF(AND(AA183=[2]Matrica!$A$9,AB183=[2]Matrica!$E$3),[2]Matrica!$G$9,IF(AND(AA183=[2]Matrica!$A$9,AB183=[2]Matrica!$H$3),[2]Matrica!$J$9,IF(AND(AA183=[2]Matrica!$A$10,AB183=[2]Matrica!$B$3),[2]Matrica!$D$10,IF(AND(AA183=[2]Matrica!$A$10,AB183=[2]Matrica!$E$3),[2]Matrica!$G$10,IF(AND(AA183=[2]Matrica!$A$10,AB183=[2]Matrica!$H$3),[2]Matrica!$J$10,IF(AND(AA183=[2]Matrica!$A$11,AB183=[2]Matrica!$B$3),[2]Matrica!$D$11,IF(AND(AA183=[2]Matrica!$A$11,AB183=[2]Matrica!$E$3),[2]Matrica!$G$11,IF(AND(AA183=[2]Matrica!$A$11,AB183=[2]Matrica!$H$3),[2]Matrica!$J$11,IF(AND(AA183=[2]Matrica!$A$12,AB183=[2]Matrica!$B$3),[2]Matrica!$D$12,IF(AND(AA183=[2]Matrica!$A$12,AB183=[2]Matrica!$E$3),[2]Matrica!$G$12,IF(AND(AA183=[2]Matrica!$A$12,AB183=[2]Matrica!$H$3),[2]Matrica!$J$12,IF(AND(AA183=[2]Matrica!$A$13,AB183=[2]Matrica!$B$3),[2]Matrica!$D$13,IF(AND(AA183=[2]Matrica!$A$13,AB183=[2]Matrica!$E$3),[2]Matrica!$G$13,IF(AND(AA183=[2]Matrica!$A$13,AB183=[2]Matrica!$H$3),[2]Matrica!$J$13,IF(AND(AA183=[2]Matrica!$A$14,AB183=[2]Matrica!$B$3),[2]Matrica!$D$14,IF(AND(AA183=[2]Matrica!$A$14,AB183=[2]Matrica!$E$3),[2]Matrica!$G$14,IF(AND(AA183=[2]Matrica!$A$14,AB183=[2]Matrica!$H$3),[2]Matrica!$J$14,IF(AND(AA183=[2]Matrica!$A$15,AB183=[2]Matrica!$B$3),[2]Matrica!$D$15,IF(AND(AA183=[2]Matrica!$A$15,AB183=[2]Matrica!$E$3),[2]Matrica!$G$15,IF(AND(AA183=[2]Matrica!$A$15,AB183=[2]Matrica!$H$3),[2]Matrica!$J$15,IF(AND(AA183=[2]Matrica!$A$16,AB183=[2]Matrica!$B$3),[2]Matrica!$D$16,IF(AND(AA183=[2]Matrica!$A$16,AB183=[2]Matrica!$E$3),[2]Matrica!$G$16,IF(AND(AA183=[2]Matrica!$A$16,AB183=[2]Matrica!$H$3),[2]Matrica!$J$16,"")))))))))))))))))))))))))))))))))))))))</f>
        <v>3.57</v>
      </c>
      <c r="AA183" s="184" t="s">
        <v>9</v>
      </c>
      <c r="AB183" s="185">
        <v>1</v>
      </c>
      <c r="AC183" s="184">
        <v>3.48</v>
      </c>
      <c r="AD183" s="184" t="s">
        <v>9</v>
      </c>
      <c r="AE183" s="185">
        <v>1</v>
      </c>
      <c r="AF183" s="184">
        <v>3.48</v>
      </c>
      <c r="AG183" s="174">
        <v>2</v>
      </c>
      <c r="AH183" s="136"/>
      <c r="AI183" s="175">
        <f t="shared" si="58"/>
        <v>49739.570399999997</v>
      </c>
      <c r="AJ183" s="175">
        <f t="shared" si="59"/>
        <v>-1.1258640408851051E-5</v>
      </c>
      <c r="AK183" s="176" t="s">
        <v>8</v>
      </c>
      <c r="AL183" s="176">
        <v>1</v>
      </c>
      <c r="AM183" s="176">
        <v>3.86</v>
      </c>
      <c r="AN183" s="177">
        <f t="shared" ref="AN183:AN198" si="88">+AM183*14292.98</f>
        <v>55170.902799999996</v>
      </c>
      <c r="AO183" s="177">
        <f t="shared" ref="AO183:AO184" si="89">+(AN183/P183-1)*100</f>
        <v>10.919527741852875</v>
      </c>
      <c r="AP183" s="175">
        <f t="shared" si="60"/>
        <v>99479.140799999994</v>
      </c>
      <c r="AQ183" s="177">
        <f t="shared" si="61"/>
        <v>110341.80559999999</v>
      </c>
      <c r="AR183" s="178">
        <f t="shared" si="62"/>
        <v>-10862.664799999999</v>
      </c>
    </row>
    <row r="184" spans="3:44" ht="80.099999999999994" customHeight="1">
      <c r="C184" s="36" t="s">
        <v>331</v>
      </c>
      <c r="D184" s="144" t="s">
        <v>332</v>
      </c>
      <c r="E184" s="167" t="s">
        <v>10</v>
      </c>
      <c r="F184" s="41" t="s">
        <v>304</v>
      </c>
      <c r="G184" s="36"/>
      <c r="H184" s="36"/>
      <c r="I184" s="36"/>
      <c r="J184" s="36">
        <v>16.95</v>
      </c>
      <c r="K184" s="36">
        <v>16.95</v>
      </c>
      <c r="L184" s="40">
        <v>16.95</v>
      </c>
      <c r="M184" s="40">
        <v>16.95</v>
      </c>
      <c r="N184" s="39">
        <v>2871.8</v>
      </c>
      <c r="O184" s="39">
        <v>48677.01</v>
      </c>
      <c r="P184" s="39">
        <v>48677.01</v>
      </c>
      <c r="Q184" s="39">
        <f t="shared" si="67"/>
        <v>17.277587094255242</v>
      </c>
      <c r="R184" s="39">
        <f t="shared" si="68"/>
        <v>17.277587094255242</v>
      </c>
      <c r="S184" s="39">
        <f t="shared" si="82"/>
        <v>3.41</v>
      </c>
      <c r="T184" s="36" t="str">
        <f>IF(AND('[2]Радна места'!S184&gt;=[2]Matrica!$B$4,'[2]Радна места'!S184&lt;=[2]Matrica!$J$4),"XIII",IF(AND('[2]Радна места'!S184&gt;=[2]Matrica!$B$5,'[2]Радна места'!S184&lt;=[2]Matrica!$J$5),"XII",IF(AND('[2]Радна места'!S184&gt;=[2]Matrica!$B$6,'[2]Радна места'!S184&lt;=[2]Matrica!$J$6),"XI",IF(AND('[2]Радна места'!S184&gt;=[2]Matrica!$B$7,'[2]Радна места'!S184&lt;=[2]Matrica!$J$7),"X",IF(AND('[2]Радна места'!S184&gt;=[2]Matrica!$B$8,'[2]Радна места'!S184&lt;=[2]Matrica!$J$8),"IX",IF(AND('[2]Радна места'!S184&gt;=[2]Matrica!$B$9,'[2]Радна места'!S184&lt;=[2]Matrica!$J$9),"VIII",IF(AND('[2]Радна места'!S184&gt;=[2]Matrica!$B$10,'[2]Радна места'!S184&lt;=[2]Matrica!$J$10),"VII",IF(AND('[2]Радна места'!S184&gt;=[2]Matrica!$B$11,'[2]Радна места'!S184&lt;=[2]Matrica!$J$11),"VI",IF(AND('[2]Радна места'!S184&gt;=[2]Matrica!$B$12,'[2]Радна места'!S184&lt;=[2]Matrica!$J$12),"V",IF(AND('[2]Радна места'!S184&gt;=[2]Matrica!$B$13,'[2]Радна места'!S184&lt;=[2]Matrica!$J$13),"IV",IF(AND('[2]Радна места'!S184&gt;=[2]Matrica!$B$14,'[2]Радна места'!S184&lt;=[2]Matrica!$J$14),"III",IF(AND('[2]Радна места'!S184&gt;=[2]Matrica!$B$15,'[2]Радна места'!S184&lt;=[2]Matrica!$J$15),"II",IF(AND('[2]Радна места'!S184&gt;=1.1,'[2]Радна места'!S184&lt;=[2]Matrica!$J$16),"I","")))))))))))))</f>
        <v>VIII</v>
      </c>
      <c r="U184" s="36" t="str">
        <f t="shared" si="83"/>
        <v>1</v>
      </c>
      <c r="V184" s="39">
        <f t="shared" si="84"/>
        <v>3.41</v>
      </c>
      <c r="W184" s="36" t="str">
        <f>IF(AND('[2]Радна места'!V184&gt;=[2]Matrica!$B$4,'[2]Радна места'!V184&lt;=[2]Matrica!$J$4),"XIII",IF(AND('[2]Радна места'!V184&gt;=[2]Matrica!$B$5,'[2]Радна места'!V184&lt;=[2]Matrica!$J$5),"XII",IF(AND('[2]Радна места'!V184&gt;=[2]Matrica!$B$6,'[2]Радна места'!V184&lt;=[2]Matrica!$J$6),"XI",IF(AND('[2]Радна места'!V184&gt;=[2]Matrica!$B$7,'[2]Радна места'!V184&lt;=[2]Matrica!$J$7),"X",IF(AND('[2]Радна места'!V184&gt;=[2]Matrica!$B$8,'[2]Радна места'!V184&lt;=[2]Matrica!$J$8),"IX",IF(AND('[2]Радна места'!V184&gt;=[2]Matrica!$B$9,'[2]Радна места'!V184&lt;=[2]Matrica!$J$9),"VIII",IF(AND('[2]Радна места'!V184&gt;=[2]Matrica!$B$10,'[2]Радна места'!V184&lt;=[2]Matrica!$J$10),"VII",IF(AND('[2]Радна места'!V184&gt;=[2]Matrica!$B$11,'[2]Радна места'!V184&lt;=[2]Matrica!$J$11),"VI",IF(AND('[2]Радна места'!V184&gt;=[2]Matrica!$B$12,'[2]Радна места'!V184&lt;=[2]Matrica!$J$12),"V",IF(AND('[2]Радна места'!V184&gt;=[2]Matrica!$B$13,'[2]Радна места'!V184&lt;=[2]Matrica!$J$13),"IV",IF(AND('[2]Радна места'!V184&gt;=[2]Matrica!$B$14,'[2]Радна места'!V184&lt;=[2]Matrica!$J$14),"III",IF(AND('[2]Радна места'!V184&gt;=[2]Matrica!$B$15,'[2]Радна места'!V184&lt;=[2]Matrica!$J$15),"II",IF(AND('[2]Радна места'!V184&gt;=1.1,'[2]Радна места'!V184&lt;=[2]Matrica!$J$16),"I","")))))))))))))</f>
        <v>VIII</v>
      </c>
      <c r="X184" s="36" t="str">
        <f t="shared" si="85"/>
        <v>1</v>
      </c>
      <c r="Y184" s="36">
        <f>IF(AND(AA184=[2]Matrica!$A$4,AB184=[2]Matrica!$B$3),[2]Matrica!$B$4,IF(AND(AA184=[2]Matrica!$A$4,AB184=[2]Matrica!$E$3),[2]Matrica!$E$4,IF(AND(AA184=[2]Matrica!$A$4,AB184=[2]Matrica!$H$3),[2]Matrica!$H$4,IF(AND(AA184=[2]Matrica!$A$5,AB184=[2]Matrica!$B$3),[2]Matrica!$B$5,IF(AND(AA184=[2]Matrica!$A$5,AB184=[2]Matrica!$E$3),[2]Matrica!$E$5,IF(AND(AA184=[2]Matrica!$A$5,AB184=[2]Matrica!$H$3),[2]Matrica!$H$5,IF(AND(AA184=[2]Matrica!$A$6,AB184=[2]Matrica!$B$3),[2]Matrica!$B$6,IF(AND(AA184=[2]Matrica!$A$6,AB184=[2]Matrica!$E$3),[2]Matrica!$E$6,IF(AND(AA184=[2]Matrica!$A$6,AB184=[2]Matrica!$H$3),[2]Matrica!$H$6,IF(AND(AA184=[2]Matrica!$A$7,AB184=[2]Matrica!$B$3),[2]Matrica!$B$7,IF(AND(AA184=[2]Matrica!$A$7,AB184=[2]Matrica!$E$3),[2]Matrica!$E$7,IF(AND(AA184=[2]Matrica!$A$7,AB184=[2]Matrica!$H$3),[2]Matrica!$H$7,IF(AND(AA184=[2]Matrica!$A$8,AB184=[2]Matrica!$B$3),[2]Matrica!$B$8,IF(AND(AA184=[2]Matrica!$A$8,AB184=[2]Matrica!$E$3),[2]Matrica!$E$8,IF(AND(AA184=[2]Matrica!$A$8,AB184=[2]Matrica!$H$3),[2]Matrica!$H$8,IF(AND(AA184=[2]Matrica!$A$9,AB184=[2]Matrica!$B$3),[2]Matrica!$B$9,IF(AND(AA184=[2]Matrica!$A$9,AB184=[2]Matrica!$E$3),[2]Matrica!$E$9,IF(AND(AA184=[2]Matrica!$A$9,AB184=[2]Matrica!$H$3),[2]Matrica!$H$9,IF(AND(AA184=[2]Matrica!$A$10,AB184=[2]Matrica!$B$3),[2]Matrica!$B$10,IF(AND(AA184=[2]Matrica!$A$10,AB184=[2]Matrica!$E$3),[2]Matrica!$E$10,IF(AND(AA184=[2]Matrica!$A$10,AB184=[2]Matrica!$H$3),[2]Matrica!$H$10,IF(AND(AA184=[2]Matrica!$A$11,AB184=[2]Matrica!$B$3),[2]Matrica!$B$11,IF(AND(AA184=[2]Matrica!$A$11,AB184=[2]Matrica!$E$3),[2]Matrica!$E$11,IF(AND(AA184=[2]Matrica!$A$11,AB184=[2]Matrica!$H$3),[2]Matrica!$H$11,IF(AND(AA184=[2]Matrica!$A$12,AB184=[2]Matrica!$B$3),[2]Matrica!$B$12,IF(AND(AA184=[2]Matrica!$A$12,AB184=[2]Matrica!$E$3),[2]Matrica!$E$12,IF(AND(AA184=[2]Matrica!$A$12,AB184=[2]Matrica!$H$3),[2]Matrica!$H$12,IF(AND(AA184=[2]Matrica!$A$13,AB184=[2]Matrica!$B$3),[2]Matrica!$B$13,IF(AND(AA184=[2]Matrica!$A$13,AB184=[2]Matrica!$E$3),[2]Matrica!$E$13,IF(AND(AA184=[2]Matrica!$A$13,AB184=[2]Matrica!$H$3),[2]Matrica!$H$13,IF(AND(AA184=[2]Matrica!$A$14,AB184=[2]Matrica!$B$3),[2]Matrica!$B$14,IF(AND(AA184=[2]Matrica!$A$14,AB184=[2]Matrica!$E$3),[2]Matrica!$E$14,IF(AND(AA184=[2]Matrica!$A$14,AB184=[2]Matrica!$H$3),[2]Matrica!$H$14,IF(AND(AA184=[2]Matrica!$A$15,AB184=[2]Matrica!$B$3),[2]Matrica!$B$15,IF(AND(AA184=[2]Matrica!$A$15,AB184=[2]Matrica!$E$3),[2]Matrica!$E$15,IF(AND(AA184=[2]Matrica!$A$15,AB184=[2]Matrica!$H$3),[2]Matrica!$H$15,IF(AND(AA184=[2]Matrica!$A$16,AB184=[2]Matrica!$B$3),[2]Matrica!$B$16,IF(AND(AA184=[2]Matrica!$A$16,AB184=[2]Matrica!$E$3),[2]Matrica!$E$16,IF(AND(AA184=[2]Matrica!$A$16,AB184=[2]Matrica!$H$3),[2]Matrica!$H$16,"")))))))))))))))))))))))))))))))))))))))</f>
        <v>3.84</v>
      </c>
      <c r="Z184" s="36">
        <f>IF(AND(AA184=[2]Matrica!$A$4,AB184=[2]Matrica!$B$3),[2]Matrica!$D$4,IF(AND(AA184=[2]Matrica!$A$4,AB184=[2]Matrica!$E$3),[2]Matrica!$G$4,IF(AND(AA184=[2]Matrica!$A$4,AB184=[2]Matrica!$H$3),[2]Matrica!$J$4,IF(AND(AA184=[2]Matrica!$A$5,AB184=[2]Matrica!$B$3),[2]Matrica!$D$5,IF(AND(AA184=[2]Matrica!$A$5,AB184=[2]Matrica!$E$3),[2]Matrica!$G$5,IF(AND(AA184=[2]Matrica!$A$5,AB184=[2]Matrica!$H$3),[2]Matrica!$J$5,IF(AND(AA184=[2]Matrica!$A$6,AB184=[2]Matrica!$B$3),[2]Matrica!$D$6,IF(AND(AA184=[2]Matrica!$A$6,AB184=[2]Matrica!$E$3),[2]Matrica!$G$6,IF(AND(AA184=[2]Matrica!$A$6,AB184=[2]Matrica!$H$3),[2]Matrica!$J$6,IF(AND(AA184=[2]Matrica!$A$7,AB184=[2]Matrica!$B$3),[2]Matrica!$D$7,IF(AND(AA184=[2]Matrica!$A$7,AB184=[2]Matrica!$E$3),[2]Matrica!$G$7,IF(AND(AA184=[2]Matrica!$A$7,AB184=[2]Matrica!$H$3),[2]Matrica!$J$7,IF(AND(AA184=[2]Matrica!$A$8,AB184=[2]Matrica!$B$3),[2]Matrica!$D$8,IF(AND(AA184=[2]Matrica!$A$8,AB184=[2]Matrica!$E$3),[2]Matrica!$G$8,IF(AND(AA184=[2]Matrica!$A$8,AB184=[2]Matrica!$H$3),[2]Matrica!$J$8,IF(AND(AA184=[2]Matrica!$A$9,AB184=[2]Matrica!$B$3),[2]Matrica!$D$9,IF(AND(AA184=[2]Matrica!$A$9,AB184=[2]Matrica!$E$3),[2]Matrica!$G$9,IF(AND(AA184=[2]Matrica!$A$9,AB184=[2]Matrica!$H$3),[2]Matrica!$J$9,IF(AND(AA184=[2]Matrica!$A$10,AB184=[2]Matrica!$B$3),[2]Matrica!$D$10,IF(AND(AA184=[2]Matrica!$A$10,AB184=[2]Matrica!$E$3),[2]Matrica!$G$10,IF(AND(AA184=[2]Matrica!$A$10,AB184=[2]Matrica!$H$3),[2]Matrica!$J$10,IF(AND(AA184=[2]Matrica!$A$11,AB184=[2]Matrica!$B$3),[2]Matrica!$D$11,IF(AND(AA184=[2]Matrica!$A$11,AB184=[2]Matrica!$E$3),[2]Matrica!$G$11,IF(AND(AA184=[2]Matrica!$A$11,AB184=[2]Matrica!$H$3),[2]Matrica!$J$11,IF(AND(AA184=[2]Matrica!$A$12,AB184=[2]Matrica!$B$3),[2]Matrica!$D$12,IF(AND(AA184=[2]Matrica!$A$12,AB184=[2]Matrica!$E$3),[2]Matrica!$G$12,IF(AND(AA184=[2]Matrica!$A$12,AB184=[2]Matrica!$H$3),[2]Matrica!$J$12,IF(AND(AA184=[2]Matrica!$A$13,AB184=[2]Matrica!$B$3),[2]Matrica!$D$13,IF(AND(AA184=[2]Matrica!$A$13,AB184=[2]Matrica!$E$3),[2]Matrica!$G$13,IF(AND(AA184=[2]Matrica!$A$13,AB184=[2]Matrica!$H$3),[2]Matrica!$J$13,IF(AND(AA184=[2]Matrica!$A$14,AB184=[2]Matrica!$B$3),[2]Matrica!$D$14,IF(AND(AA184=[2]Matrica!$A$14,AB184=[2]Matrica!$E$3),[2]Matrica!$G$14,IF(AND(AA184=[2]Matrica!$A$14,AB184=[2]Matrica!$H$3),[2]Matrica!$J$14,IF(AND(AA184=[2]Matrica!$A$15,AB184=[2]Matrica!$B$3),[2]Matrica!$D$15,IF(AND(AA184=[2]Matrica!$A$15,AB184=[2]Matrica!$E$3),[2]Matrica!$G$15,IF(AND(AA184=[2]Matrica!$A$15,AB184=[2]Matrica!$H$3),[2]Matrica!$J$15,IF(AND(AA184=[2]Matrica!$A$16,AB184=[2]Matrica!$B$3),[2]Matrica!$D$16,IF(AND(AA184=[2]Matrica!$A$16,AB184=[2]Matrica!$E$3),[2]Matrica!$G$16,IF(AND(AA184=[2]Matrica!$A$16,AB184=[2]Matrica!$H$3),[2]Matrica!$J$16,"")))))))))))))))))))))))))))))))))))))))</f>
        <v>3.96</v>
      </c>
      <c r="AA184" s="184" t="s">
        <v>9</v>
      </c>
      <c r="AB184" s="185">
        <v>3</v>
      </c>
      <c r="AC184" s="184">
        <v>3.84</v>
      </c>
      <c r="AD184" s="184" t="s">
        <v>10</v>
      </c>
      <c r="AE184" s="185">
        <v>3</v>
      </c>
      <c r="AF184" s="184">
        <v>3.34</v>
      </c>
      <c r="AG184" s="174">
        <v>15</v>
      </c>
      <c r="AH184" s="136"/>
      <c r="AI184" s="175">
        <f t="shared" si="58"/>
        <v>54885.043199999993</v>
      </c>
      <c r="AJ184" s="175">
        <f t="shared" si="59"/>
        <v>12.75352204254121</v>
      </c>
      <c r="AK184" s="176" t="s">
        <v>8</v>
      </c>
      <c r="AL184" s="176">
        <v>1</v>
      </c>
      <c r="AM184" s="176">
        <v>3.86</v>
      </c>
      <c r="AN184" s="177">
        <f t="shared" si="88"/>
        <v>55170.902799999996</v>
      </c>
      <c r="AO184" s="177">
        <f t="shared" si="89"/>
        <v>13.340779969846128</v>
      </c>
      <c r="AP184" s="175">
        <f t="shared" si="60"/>
        <v>823275.64799999993</v>
      </c>
      <c r="AQ184" s="177">
        <f t="shared" si="61"/>
        <v>827563.5419999999</v>
      </c>
      <c r="AR184" s="178">
        <f t="shared" si="62"/>
        <v>-4287.8939999999711</v>
      </c>
    </row>
    <row r="185" spans="3:44" ht="80.099999999999994" customHeight="1">
      <c r="C185" s="36" t="s">
        <v>333</v>
      </c>
      <c r="D185" s="144" t="s">
        <v>334</v>
      </c>
      <c r="E185" s="167" t="s">
        <v>360</v>
      </c>
      <c r="F185" s="41" t="s">
        <v>304</v>
      </c>
      <c r="G185" s="36"/>
      <c r="H185" s="36"/>
      <c r="I185" s="36"/>
      <c r="J185" s="36">
        <v>16.95</v>
      </c>
      <c r="K185" s="36">
        <v>16.95</v>
      </c>
      <c r="L185" s="40">
        <v>16.95</v>
      </c>
      <c r="M185" s="40">
        <v>16.95</v>
      </c>
      <c r="N185" s="39">
        <v>2736.86</v>
      </c>
      <c r="O185" s="39">
        <v>46389.777000000002</v>
      </c>
      <c r="P185" s="39">
        <v>46389.777000000002</v>
      </c>
      <c r="Q185" s="39">
        <f t="shared" si="67"/>
        <v>16.465748664525176</v>
      </c>
      <c r="R185" s="39">
        <f t="shared" si="68"/>
        <v>16.465748664525176</v>
      </c>
      <c r="S185" s="39">
        <f t="shared" si="82"/>
        <v>3.25</v>
      </c>
      <c r="T185" s="36" t="str">
        <f>IF(AND('[2]Радна места'!S185&gt;=[2]Matrica!$B$4,'[2]Радна места'!S185&lt;=[2]Matrica!$J$4),"XIII",IF(AND('[2]Радна места'!S185&gt;=[2]Matrica!$B$5,'[2]Радна места'!S185&lt;=[2]Matrica!$J$5),"XII",IF(AND('[2]Радна места'!S185&gt;=[2]Matrica!$B$6,'[2]Радна места'!S185&lt;=[2]Matrica!$J$6),"XI",IF(AND('[2]Радна места'!S185&gt;=[2]Matrica!$B$7,'[2]Радна места'!S185&lt;=[2]Matrica!$J$7),"X",IF(AND('[2]Радна места'!S185&gt;=[2]Matrica!$B$8,'[2]Радна места'!S185&lt;=[2]Matrica!$J$8),"IX",IF(AND('[2]Радна места'!S185&gt;=[2]Matrica!$B$9,'[2]Радна места'!S185&lt;=[2]Matrica!$J$9),"VIII",IF(AND('[2]Радна места'!S185&gt;=[2]Matrica!$B$10,'[2]Радна места'!S185&lt;=[2]Matrica!$J$10),"VII",IF(AND('[2]Радна места'!S185&gt;=[2]Matrica!$B$11,'[2]Радна места'!S185&lt;=[2]Matrica!$J$11),"VI",IF(AND('[2]Радна места'!S185&gt;=[2]Matrica!$B$12,'[2]Радна места'!S185&lt;=[2]Matrica!$J$12),"V",IF(AND('[2]Радна места'!S185&gt;=[2]Matrica!$B$13,'[2]Радна места'!S185&lt;=[2]Matrica!$J$13),"IV",IF(AND('[2]Радна места'!S185&gt;=[2]Matrica!$B$14,'[2]Радна места'!S185&lt;=[2]Matrica!$J$14),"III",IF(AND('[2]Радна места'!S185&gt;=[2]Matrica!$B$15,'[2]Радна места'!S185&lt;=[2]Matrica!$J$15),"II",IF(AND('[2]Радна места'!S185&gt;=1.1,'[2]Радна места'!S185&lt;=[2]Matrica!$J$16),"I","")))))))))))))</f>
        <v>VIII</v>
      </c>
      <c r="U185" s="36" t="str">
        <f t="shared" si="83"/>
        <v>2</v>
      </c>
      <c r="V185" s="39">
        <f t="shared" si="84"/>
        <v>3.25</v>
      </c>
      <c r="W185" s="36" t="str">
        <f>IF(AND('[2]Радна места'!V185&gt;=[2]Matrica!$B$4,'[2]Радна места'!V185&lt;=[2]Matrica!$J$4),"XIII",IF(AND('[2]Радна места'!V185&gt;=[2]Matrica!$B$5,'[2]Радна места'!V185&lt;=[2]Matrica!$J$5),"XII",IF(AND('[2]Радна места'!V185&gt;=[2]Matrica!$B$6,'[2]Радна места'!V185&lt;=[2]Matrica!$J$6),"XI",IF(AND('[2]Радна места'!V185&gt;=[2]Matrica!$B$7,'[2]Радна места'!V185&lt;=[2]Matrica!$J$7),"X",IF(AND('[2]Радна места'!V185&gt;=[2]Matrica!$B$8,'[2]Радна места'!V185&lt;=[2]Matrica!$J$8),"IX",IF(AND('[2]Радна места'!V185&gt;=[2]Matrica!$B$9,'[2]Радна места'!V185&lt;=[2]Matrica!$J$9),"VIII",IF(AND('[2]Радна места'!V185&gt;=[2]Matrica!$B$10,'[2]Радна места'!V185&lt;=[2]Matrica!$J$10),"VII",IF(AND('[2]Радна места'!V185&gt;=[2]Matrica!$B$11,'[2]Радна места'!V185&lt;=[2]Matrica!$J$11),"VI",IF(AND('[2]Радна места'!V185&gt;=[2]Matrica!$B$12,'[2]Радна места'!V185&lt;=[2]Matrica!$J$12),"V",IF(AND('[2]Радна места'!V185&gt;=[2]Matrica!$B$13,'[2]Радна места'!V185&lt;=[2]Matrica!$J$13),"IV",IF(AND('[2]Радна места'!V185&gt;=[2]Matrica!$B$14,'[2]Радна места'!V185&lt;=[2]Matrica!$J$14),"III",IF(AND('[2]Радна места'!V185&gt;=[2]Matrica!$B$15,'[2]Радна места'!V185&lt;=[2]Matrica!$J$15),"II",IF(AND('[2]Радна места'!V185&gt;=1.1,'[2]Радна места'!V185&lt;=[2]Matrica!$J$16),"I","")))))))))))))</f>
        <v>VIII</v>
      </c>
      <c r="X185" s="36" t="str">
        <f t="shared" si="85"/>
        <v>2</v>
      </c>
      <c r="Y185" s="36">
        <f>IF(AND(AA185=[2]Matrica!$A$4,AB185=[2]Matrica!$B$3),[2]Matrica!$B$4,IF(AND(AA185=[2]Matrica!$A$4,AB185=[2]Matrica!$E$3),[2]Matrica!$E$4,IF(AND(AA185=[2]Matrica!$A$4,AB185=[2]Matrica!$H$3),[2]Matrica!$H$4,IF(AND(AA185=[2]Matrica!$A$5,AB185=[2]Matrica!$B$3),[2]Matrica!$B$5,IF(AND(AA185=[2]Matrica!$A$5,AB185=[2]Matrica!$E$3),[2]Matrica!$E$5,IF(AND(AA185=[2]Matrica!$A$5,AB185=[2]Matrica!$H$3),[2]Matrica!$H$5,IF(AND(AA185=[2]Matrica!$A$6,AB185=[2]Matrica!$B$3),[2]Matrica!$B$6,IF(AND(AA185=[2]Matrica!$A$6,AB185=[2]Matrica!$E$3),[2]Matrica!$E$6,IF(AND(AA185=[2]Matrica!$A$6,AB185=[2]Matrica!$H$3),[2]Matrica!$H$6,IF(AND(AA185=[2]Matrica!$A$7,AB185=[2]Matrica!$B$3),[2]Matrica!$B$7,IF(AND(AA185=[2]Matrica!$A$7,AB185=[2]Matrica!$E$3),[2]Matrica!$E$7,IF(AND(AA185=[2]Matrica!$A$7,AB185=[2]Matrica!$H$3),[2]Matrica!$H$7,IF(AND(AA185=[2]Matrica!$A$8,AB185=[2]Matrica!$B$3),[2]Matrica!$B$8,IF(AND(AA185=[2]Matrica!$A$8,AB185=[2]Matrica!$E$3),[2]Matrica!$E$8,IF(AND(AA185=[2]Matrica!$A$8,AB185=[2]Matrica!$H$3),[2]Matrica!$H$8,IF(AND(AA185=[2]Matrica!$A$9,AB185=[2]Matrica!$B$3),[2]Matrica!$B$9,IF(AND(AA185=[2]Matrica!$A$9,AB185=[2]Matrica!$E$3),[2]Matrica!$E$9,IF(AND(AA185=[2]Matrica!$A$9,AB185=[2]Matrica!$H$3),[2]Matrica!$H$9,IF(AND(AA185=[2]Matrica!$A$10,AB185=[2]Matrica!$B$3),[2]Matrica!$B$10,IF(AND(AA185=[2]Matrica!$A$10,AB185=[2]Matrica!$E$3),[2]Matrica!$E$10,IF(AND(AA185=[2]Matrica!$A$10,AB185=[2]Matrica!$H$3),[2]Matrica!$H$10,IF(AND(AA185=[2]Matrica!$A$11,AB185=[2]Matrica!$B$3),[2]Matrica!$B$11,IF(AND(AA185=[2]Matrica!$A$11,AB185=[2]Matrica!$E$3),[2]Matrica!$E$11,IF(AND(AA185=[2]Matrica!$A$11,AB185=[2]Matrica!$H$3),[2]Matrica!$H$11,IF(AND(AA185=[2]Matrica!$A$12,AB185=[2]Matrica!$B$3),[2]Matrica!$B$12,IF(AND(AA185=[2]Matrica!$A$12,AB185=[2]Matrica!$E$3),[2]Matrica!$E$12,IF(AND(AA185=[2]Matrica!$A$12,AB185=[2]Matrica!$H$3),[2]Matrica!$H$12,IF(AND(AA185=[2]Matrica!$A$13,AB185=[2]Matrica!$B$3),[2]Matrica!$B$13,IF(AND(AA185=[2]Matrica!$A$13,AB185=[2]Matrica!$E$3),[2]Matrica!$E$13,IF(AND(AA185=[2]Matrica!$A$13,AB185=[2]Matrica!$H$3),[2]Matrica!$H$13,IF(AND(AA185=[2]Matrica!$A$14,AB185=[2]Matrica!$B$3),[2]Matrica!$B$14,IF(AND(AA185=[2]Matrica!$A$14,AB185=[2]Matrica!$E$3),[2]Matrica!$E$14,IF(AND(AA185=[2]Matrica!$A$14,AB185=[2]Matrica!$H$3),[2]Matrica!$H$14,IF(AND(AA185=[2]Matrica!$A$15,AB185=[2]Matrica!$B$3),[2]Matrica!$B$15,IF(AND(AA185=[2]Matrica!$A$15,AB185=[2]Matrica!$E$3),[2]Matrica!$E$15,IF(AND(AA185=[2]Matrica!$A$15,AB185=[2]Matrica!$H$3),[2]Matrica!$H$15,IF(AND(AA185=[2]Matrica!$A$16,AB185=[2]Matrica!$B$3),[2]Matrica!$B$16,IF(AND(AA185=[2]Matrica!$A$16,AB185=[2]Matrica!$E$3),[2]Matrica!$E$16,IF(AND(AA185=[2]Matrica!$A$16,AB185=[2]Matrica!$H$3),[2]Matrica!$H$16,"")))))))))))))))))))))))))))))))))))))))</f>
        <v>2.92</v>
      </c>
      <c r="Z185" s="36">
        <f>IF(AND(AA185=[2]Matrica!$A$4,AB185=[2]Matrica!$B$3),[2]Matrica!$D$4,IF(AND(AA185=[2]Matrica!$A$4,AB185=[2]Matrica!$E$3),[2]Matrica!$G$4,IF(AND(AA185=[2]Matrica!$A$4,AB185=[2]Matrica!$H$3),[2]Matrica!$J$4,IF(AND(AA185=[2]Matrica!$A$5,AB185=[2]Matrica!$B$3),[2]Matrica!$D$5,IF(AND(AA185=[2]Matrica!$A$5,AB185=[2]Matrica!$E$3),[2]Matrica!$G$5,IF(AND(AA185=[2]Matrica!$A$5,AB185=[2]Matrica!$H$3),[2]Matrica!$J$5,IF(AND(AA185=[2]Matrica!$A$6,AB185=[2]Matrica!$B$3),[2]Matrica!$D$6,IF(AND(AA185=[2]Matrica!$A$6,AB185=[2]Matrica!$E$3),[2]Matrica!$G$6,IF(AND(AA185=[2]Matrica!$A$6,AB185=[2]Matrica!$H$3),[2]Matrica!$J$6,IF(AND(AA185=[2]Matrica!$A$7,AB185=[2]Matrica!$B$3),[2]Matrica!$D$7,IF(AND(AA185=[2]Matrica!$A$7,AB185=[2]Matrica!$E$3),[2]Matrica!$G$7,IF(AND(AA185=[2]Matrica!$A$7,AB185=[2]Matrica!$H$3),[2]Matrica!$J$7,IF(AND(AA185=[2]Matrica!$A$8,AB185=[2]Matrica!$B$3),[2]Matrica!$D$8,IF(AND(AA185=[2]Matrica!$A$8,AB185=[2]Matrica!$E$3),[2]Matrica!$G$8,IF(AND(AA185=[2]Matrica!$A$8,AB185=[2]Matrica!$H$3),[2]Matrica!$J$8,IF(AND(AA185=[2]Matrica!$A$9,AB185=[2]Matrica!$B$3),[2]Matrica!$D$9,IF(AND(AA185=[2]Matrica!$A$9,AB185=[2]Matrica!$E$3),[2]Matrica!$G$9,IF(AND(AA185=[2]Matrica!$A$9,AB185=[2]Matrica!$H$3),[2]Matrica!$J$9,IF(AND(AA185=[2]Matrica!$A$10,AB185=[2]Matrica!$B$3),[2]Matrica!$D$10,IF(AND(AA185=[2]Matrica!$A$10,AB185=[2]Matrica!$E$3),[2]Matrica!$G$10,IF(AND(AA185=[2]Matrica!$A$10,AB185=[2]Matrica!$H$3),[2]Matrica!$J$10,IF(AND(AA185=[2]Matrica!$A$11,AB185=[2]Matrica!$B$3),[2]Matrica!$D$11,IF(AND(AA185=[2]Matrica!$A$11,AB185=[2]Matrica!$E$3),[2]Matrica!$G$11,IF(AND(AA185=[2]Matrica!$A$11,AB185=[2]Matrica!$H$3),[2]Matrica!$J$11,IF(AND(AA185=[2]Matrica!$A$12,AB185=[2]Matrica!$B$3),[2]Matrica!$D$12,IF(AND(AA185=[2]Matrica!$A$12,AB185=[2]Matrica!$E$3),[2]Matrica!$G$12,IF(AND(AA185=[2]Matrica!$A$12,AB185=[2]Matrica!$H$3),[2]Matrica!$J$12,IF(AND(AA185=[2]Matrica!$A$13,AB185=[2]Matrica!$B$3),[2]Matrica!$D$13,IF(AND(AA185=[2]Matrica!$A$13,AB185=[2]Matrica!$E$3),[2]Matrica!$G$13,IF(AND(AA185=[2]Matrica!$A$13,AB185=[2]Matrica!$H$3),[2]Matrica!$J$13,IF(AND(AA185=[2]Matrica!$A$14,AB185=[2]Matrica!$B$3),[2]Matrica!$D$14,IF(AND(AA185=[2]Matrica!$A$14,AB185=[2]Matrica!$E$3),[2]Matrica!$G$14,IF(AND(AA185=[2]Matrica!$A$14,AB185=[2]Matrica!$H$3),[2]Matrica!$J$14,IF(AND(AA185=[2]Matrica!$A$15,AB185=[2]Matrica!$B$3),[2]Matrica!$D$15,IF(AND(AA185=[2]Matrica!$A$15,AB185=[2]Matrica!$E$3),[2]Matrica!$G$15,IF(AND(AA185=[2]Matrica!$A$15,AB185=[2]Matrica!$H$3),[2]Matrica!$J$15,IF(AND(AA185=[2]Matrica!$A$16,AB185=[2]Matrica!$B$3),[2]Matrica!$D$16,IF(AND(AA185=[2]Matrica!$A$16,AB185=[2]Matrica!$E$3),[2]Matrica!$G$16,IF(AND(AA185=[2]Matrica!$A$16,AB185=[2]Matrica!$H$3),[2]Matrica!$J$16,"")))))))))))))))))))))))))))))))))))))))</f>
        <v>3.11</v>
      </c>
      <c r="AA185" s="184" t="s">
        <v>10</v>
      </c>
      <c r="AB185" s="185">
        <v>1</v>
      </c>
      <c r="AC185" s="184">
        <v>3.11</v>
      </c>
      <c r="AD185" s="184" t="s">
        <v>10</v>
      </c>
      <c r="AE185" s="185">
        <v>1</v>
      </c>
      <c r="AF185" s="184">
        <v>3.11</v>
      </c>
      <c r="AG185" s="174">
        <v>34</v>
      </c>
      <c r="AH185" s="136"/>
      <c r="AI185" s="175">
        <f t="shared" si="58"/>
        <v>44451.167799999996</v>
      </c>
      <c r="AJ185" s="175">
        <f t="shared" si="59"/>
        <v>-4.1789577906356516</v>
      </c>
      <c r="AK185" s="176" t="s">
        <v>8</v>
      </c>
      <c r="AL185" s="176">
        <v>1</v>
      </c>
      <c r="AM185" s="176">
        <v>3.86</v>
      </c>
      <c r="AN185" s="177">
        <f t="shared" si="88"/>
        <v>55170.902799999996</v>
      </c>
      <c r="AO185" s="177">
        <f t="shared" ref="AO185:AO188" si="90">+(AN185/P185-1)*100</f>
        <v>18.929010587828433</v>
      </c>
      <c r="AP185" s="175">
        <f t="shared" si="60"/>
        <v>1511339.7051999997</v>
      </c>
      <c r="AQ185" s="177">
        <f t="shared" si="61"/>
        <v>1875810.6952</v>
      </c>
      <c r="AR185" s="178">
        <f t="shared" si="62"/>
        <v>-364470.99000000022</v>
      </c>
    </row>
    <row r="186" spans="3:44" ht="80.099999999999994" customHeight="1">
      <c r="C186" s="36" t="s">
        <v>335</v>
      </c>
      <c r="D186" s="144" t="s">
        <v>336</v>
      </c>
      <c r="E186" s="167" t="s">
        <v>360</v>
      </c>
      <c r="F186" s="41" t="s">
        <v>304</v>
      </c>
      <c r="G186" s="36"/>
      <c r="H186" s="36"/>
      <c r="I186" s="36"/>
      <c r="J186" s="36">
        <v>16.95</v>
      </c>
      <c r="K186" s="36">
        <v>16.95</v>
      </c>
      <c r="L186" s="40">
        <v>16.95</v>
      </c>
      <c r="M186" s="40">
        <v>16.95</v>
      </c>
      <c r="N186" s="39">
        <v>2871.8</v>
      </c>
      <c r="O186" s="39">
        <v>48677.01</v>
      </c>
      <c r="P186" s="39">
        <v>48677.01</v>
      </c>
      <c r="Q186" s="39">
        <f t="shared" si="67"/>
        <v>17.277587094255242</v>
      </c>
      <c r="R186" s="39">
        <f t="shared" si="68"/>
        <v>17.277587094255242</v>
      </c>
      <c r="S186" s="39">
        <f t="shared" si="82"/>
        <v>3.41</v>
      </c>
      <c r="T186" s="36" t="str">
        <f>IF(AND('[2]Радна места'!S186&gt;=[2]Matrica!$B$4,'[2]Радна места'!S186&lt;=[2]Matrica!$J$4),"XIII",IF(AND('[2]Радна места'!S186&gt;=[2]Matrica!$B$5,'[2]Радна места'!S186&lt;=[2]Matrica!$J$5),"XII",IF(AND('[2]Радна места'!S186&gt;=[2]Matrica!$B$6,'[2]Радна места'!S186&lt;=[2]Matrica!$J$6),"XI",IF(AND('[2]Радна места'!S186&gt;=[2]Matrica!$B$7,'[2]Радна места'!S186&lt;=[2]Matrica!$J$7),"X",IF(AND('[2]Радна места'!S186&gt;=[2]Matrica!$B$8,'[2]Радна места'!S186&lt;=[2]Matrica!$J$8),"IX",IF(AND('[2]Радна места'!S186&gt;=[2]Matrica!$B$9,'[2]Радна места'!S186&lt;=[2]Matrica!$J$9),"VIII",IF(AND('[2]Радна места'!S186&gt;=[2]Matrica!$B$10,'[2]Радна места'!S186&lt;=[2]Matrica!$J$10),"VII",IF(AND('[2]Радна места'!S186&gt;=[2]Matrica!$B$11,'[2]Радна места'!S186&lt;=[2]Matrica!$J$11),"VI",IF(AND('[2]Радна места'!S186&gt;=[2]Matrica!$B$12,'[2]Радна места'!S186&lt;=[2]Matrica!$J$12),"V",IF(AND('[2]Радна места'!S186&gt;=[2]Matrica!$B$13,'[2]Радна места'!S186&lt;=[2]Matrica!$J$13),"IV",IF(AND('[2]Радна места'!S186&gt;=[2]Matrica!$B$14,'[2]Радна места'!S186&lt;=[2]Matrica!$J$14),"III",IF(AND('[2]Радна места'!S186&gt;=[2]Matrica!$B$15,'[2]Радна места'!S186&lt;=[2]Matrica!$J$15),"II",IF(AND('[2]Радна места'!S186&gt;=1.1,'[2]Радна места'!S186&lt;=[2]Matrica!$J$16),"I","")))))))))))))</f>
        <v>VII</v>
      </c>
      <c r="U186" s="36" t="str">
        <f t="shared" si="83"/>
        <v>1</v>
      </c>
      <c r="V186" s="39">
        <f t="shared" si="84"/>
        <v>3.41</v>
      </c>
      <c r="W186" s="36" t="str">
        <f>IF(AND('[2]Радна места'!V186&gt;=[2]Matrica!$B$4,'[2]Радна места'!V186&lt;=[2]Matrica!$J$4),"XIII",IF(AND('[2]Радна места'!V186&gt;=[2]Matrica!$B$5,'[2]Радна места'!V186&lt;=[2]Matrica!$J$5),"XII",IF(AND('[2]Радна места'!V186&gt;=[2]Matrica!$B$6,'[2]Радна места'!V186&lt;=[2]Matrica!$J$6),"XI",IF(AND('[2]Радна места'!V186&gt;=[2]Matrica!$B$7,'[2]Радна места'!V186&lt;=[2]Matrica!$J$7),"X",IF(AND('[2]Радна места'!V186&gt;=[2]Matrica!$B$8,'[2]Радна места'!V186&lt;=[2]Matrica!$J$8),"IX",IF(AND('[2]Радна места'!V186&gt;=[2]Matrica!$B$9,'[2]Радна места'!V186&lt;=[2]Matrica!$J$9),"VIII",IF(AND('[2]Радна места'!V186&gt;=[2]Matrica!$B$10,'[2]Радна места'!V186&lt;=[2]Matrica!$J$10),"VII",IF(AND('[2]Радна места'!V186&gt;=[2]Matrica!$B$11,'[2]Радна места'!V186&lt;=[2]Matrica!$J$11),"VI",IF(AND('[2]Радна места'!V186&gt;=[2]Matrica!$B$12,'[2]Радна места'!V186&lt;=[2]Matrica!$J$12),"V",IF(AND('[2]Радна места'!V186&gt;=[2]Matrica!$B$13,'[2]Радна места'!V186&lt;=[2]Matrica!$J$13),"IV",IF(AND('[2]Радна места'!V186&gt;=[2]Matrica!$B$14,'[2]Радна места'!V186&lt;=[2]Matrica!$J$14),"III",IF(AND('[2]Радна места'!V186&gt;=[2]Matrica!$B$15,'[2]Радна места'!V186&lt;=[2]Matrica!$J$15),"II",IF(AND('[2]Радна места'!V186&gt;=1.1,'[2]Радна места'!V186&lt;=[2]Matrica!$J$16),"I","")))))))))))))</f>
        <v>VII</v>
      </c>
      <c r="X186" s="36" t="str">
        <f t="shared" si="85"/>
        <v>1</v>
      </c>
      <c r="Y186" s="36">
        <f>IF(AND(AA186=[2]Matrica!$A$4,AB186=[2]Matrica!$B$3),[2]Matrica!$B$4,IF(AND(AA186=[2]Matrica!$A$4,AB186=[2]Matrica!$E$3),[2]Matrica!$E$4,IF(AND(AA186=[2]Matrica!$A$4,AB186=[2]Matrica!$H$3),[2]Matrica!$H$4,IF(AND(AA186=[2]Matrica!$A$5,AB186=[2]Matrica!$B$3),[2]Matrica!$B$5,IF(AND(AA186=[2]Matrica!$A$5,AB186=[2]Matrica!$E$3),[2]Matrica!$E$5,IF(AND(AA186=[2]Matrica!$A$5,AB186=[2]Matrica!$H$3),[2]Matrica!$H$5,IF(AND(AA186=[2]Matrica!$A$6,AB186=[2]Matrica!$B$3),[2]Matrica!$B$6,IF(AND(AA186=[2]Matrica!$A$6,AB186=[2]Matrica!$E$3),[2]Matrica!$E$6,IF(AND(AA186=[2]Matrica!$A$6,AB186=[2]Matrica!$H$3),[2]Matrica!$H$6,IF(AND(AA186=[2]Matrica!$A$7,AB186=[2]Matrica!$B$3),[2]Matrica!$B$7,IF(AND(AA186=[2]Matrica!$A$7,AB186=[2]Matrica!$E$3),[2]Matrica!$E$7,IF(AND(AA186=[2]Matrica!$A$7,AB186=[2]Matrica!$H$3),[2]Matrica!$H$7,IF(AND(AA186=[2]Matrica!$A$8,AB186=[2]Matrica!$B$3),[2]Matrica!$B$8,IF(AND(AA186=[2]Matrica!$A$8,AB186=[2]Matrica!$E$3),[2]Matrica!$E$8,IF(AND(AA186=[2]Matrica!$A$8,AB186=[2]Matrica!$H$3),[2]Matrica!$H$8,IF(AND(AA186=[2]Matrica!$A$9,AB186=[2]Matrica!$B$3),[2]Matrica!$B$9,IF(AND(AA186=[2]Matrica!$A$9,AB186=[2]Matrica!$E$3),[2]Matrica!$E$9,IF(AND(AA186=[2]Matrica!$A$9,AB186=[2]Matrica!$H$3),[2]Matrica!$H$9,IF(AND(AA186=[2]Matrica!$A$10,AB186=[2]Matrica!$B$3),[2]Matrica!$B$10,IF(AND(AA186=[2]Matrica!$A$10,AB186=[2]Matrica!$E$3),[2]Matrica!$E$10,IF(AND(AA186=[2]Matrica!$A$10,AB186=[2]Matrica!$H$3),[2]Matrica!$H$10,IF(AND(AA186=[2]Matrica!$A$11,AB186=[2]Matrica!$B$3),[2]Matrica!$B$11,IF(AND(AA186=[2]Matrica!$A$11,AB186=[2]Matrica!$E$3),[2]Matrica!$E$11,IF(AND(AA186=[2]Matrica!$A$11,AB186=[2]Matrica!$H$3),[2]Matrica!$H$11,IF(AND(AA186=[2]Matrica!$A$12,AB186=[2]Matrica!$B$3),[2]Matrica!$B$12,IF(AND(AA186=[2]Matrica!$A$12,AB186=[2]Matrica!$E$3),[2]Matrica!$E$12,IF(AND(AA186=[2]Matrica!$A$12,AB186=[2]Matrica!$H$3),[2]Matrica!$H$12,IF(AND(AA186=[2]Matrica!$A$13,AB186=[2]Matrica!$B$3),[2]Matrica!$B$13,IF(AND(AA186=[2]Matrica!$A$13,AB186=[2]Matrica!$E$3),[2]Matrica!$E$13,IF(AND(AA186=[2]Matrica!$A$13,AB186=[2]Matrica!$H$3),[2]Matrica!$H$13,IF(AND(AA186=[2]Matrica!$A$14,AB186=[2]Matrica!$B$3),[2]Matrica!$B$14,IF(AND(AA186=[2]Matrica!$A$14,AB186=[2]Matrica!$E$3),[2]Matrica!$E$14,IF(AND(AA186=[2]Matrica!$A$14,AB186=[2]Matrica!$H$3),[2]Matrica!$H$14,IF(AND(AA186=[2]Matrica!$A$15,AB186=[2]Matrica!$B$3),[2]Matrica!$B$15,IF(AND(AA186=[2]Matrica!$A$15,AB186=[2]Matrica!$E$3),[2]Matrica!$E$15,IF(AND(AA186=[2]Matrica!$A$15,AB186=[2]Matrica!$H$3),[2]Matrica!$H$15,IF(AND(AA186=[2]Matrica!$A$16,AB186=[2]Matrica!$B$3),[2]Matrica!$B$16,IF(AND(AA186=[2]Matrica!$A$16,AB186=[2]Matrica!$E$3),[2]Matrica!$E$16,IF(AND(AA186=[2]Matrica!$A$16,AB186=[2]Matrica!$H$3),[2]Matrica!$H$16,"")))))))))))))))))))))))))))))))))))))))</f>
        <v>2.92</v>
      </c>
      <c r="Z186" s="36">
        <f>IF(AND(AA186=[2]Matrica!$A$4,AB186=[2]Matrica!$B$3),[2]Matrica!$D$4,IF(AND(AA186=[2]Matrica!$A$4,AB186=[2]Matrica!$E$3),[2]Matrica!$G$4,IF(AND(AA186=[2]Matrica!$A$4,AB186=[2]Matrica!$H$3),[2]Matrica!$J$4,IF(AND(AA186=[2]Matrica!$A$5,AB186=[2]Matrica!$B$3),[2]Matrica!$D$5,IF(AND(AA186=[2]Matrica!$A$5,AB186=[2]Matrica!$E$3),[2]Matrica!$G$5,IF(AND(AA186=[2]Matrica!$A$5,AB186=[2]Matrica!$H$3),[2]Matrica!$J$5,IF(AND(AA186=[2]Matrica!$A$6,AB186=[2]Matrica!$B$3),[2]Matrica!$D$6,IF(AND(AA186=[2]Matrica!$A$6,AB186=[2]Matrica!$E$3),[2]Matrica!$G$6,IF(AND(AA186=[2]Matrica!$A$6,AB186=[2]Matrica!$H$3),[2]Matrica!$J$6,IF(AND(AA186=[2]Matrica!$A$7,AB186=[2]Matrica!$B$3),[2]Matrica!$D$7,IF(AND(AA186=[2]Matrica!$A$7,AB186=[2]Matrica!$E$3),[2]Matrica!$G$7,IF(AND(AA186=[2]Matrica!$A$7,AB186=[2]Matrica!$H$3),[2]Matrica!$J$7,IF(AND(AA186=[2]Matrica!$A$8,AB186=[2]Matrica!$B$3),[2]Matrica!$D$8,IF(AND(AA186=[2]Matrica!$A$8,AB186=[2]Matrica!$E$3),[2]Matrica!$G$8,IF(AND(AA186=[2]Matrica!$A$8,AB186=[2]Matrica!$H$3),[2]Matrica!$J$8,IF(AND(AA186=[2]Matrica!$A$9,AB186=[2]Matrica!$B$3),[2]Matrica!$D$9,IF(AND(AA186=[2]Matrica!$A$9,AB186=[2]Matrica!$E$3),[2]Matrica!$G$9,IF(AND(AA186=[2]Matrica!$A$9,AB186=[2]Matrica!$H$3),[2]Matrica!$J$9,IF(AND(AA186=[2]Matrica!$A$10,AB186=[2]Matrica!$B$3),[2]Matrica!$D$10,IF(AND(AA186=[2]Matrica!$A$10,AB186=[2]Matrica!$E$3),[2]Matrica!$G$10,IF(AND(AA186=[2]Matrica!$A$10,AB186=[2]Matrica!$H$3),[2]Matrica!$J$10,IF(AND(AA186=[2]Matrica!$A$11,AB186=[2]Matrica!$B$3),[2]Matrica!$D$11,IF(AND(AA186=[2]Matrica!$A$11,AB186=[2]Matrica!$E$3),[2]Matrica!$G$11,IF(AND(AA186=[2]Matrica!$A$11,AB186=[2]Matrica!$H$3),[2]Matrica!$J$11,IF(AND(AA186=[2]Matrica!$A$12,AB186=[2]Matrica!$B$3),[2]Matrica!$D$12,IF(AND(AA186=[2]Matrica!$A$12,AB186=[2]Matrica!$E$3),[2]Matrica!$G$12,IF(AND(AA186=[2]Matrica!$A$12,AB186=[2]Matrica!$H$3),[2]Matrica!$J$12,IF(AND(AA186=[2]Matrica!$A$13,AB186=[2]Matrica!$B$3),[2]Matrica!$D$13,IF(AND(AA186=[2]Matrica!$A$13,AB186=[2]Matrica!$E$3),[2]Matrica!$G$13,IF(AND(AA186=[2]Matrica!$A$13,AB186=[2]Matrica!$H$3),[2]Matrica!$J$13,IF(AND(AA186=[2]Matrica!$A$14,AB186=[2]Matrica!$B$3),[2]Matrica!$D$14,IF(AND(AA186=[2]Matrica!$A$14,AB186=[2]Matrica!$E$3),[2]Matrica!$G$14,IF(AND(AA186=[2]Matrica!$A$14,AB186=[2]Matrica!$H$3),[2]Matrica!$J$14,IF(AND(AA186=[2]Matrica!$A$15,AB186=[2]Matrica!$B$3),[2]Matrica!$D$15,IF(AND(AA186=[2]Matrica!$A$15,AB186=[2]Matrica!$E$3),[2]Matrica!$G$15,IF(AND(AA186=[2]Matrica!$A$15,AB186=[2]Matrica!$H$3),[2]Matrica!$J$15,IF(AND(AA186=[2]Matrica!$A$16,AB186=[2]Matrica!$B$3),[2]Matrica!$D$16,IF(AND(AA186=[2]Matrica!$A$16,AB186=[2]Matrica!$E$3),[2]Matrica!$G$16,IF(AND(AA186=[2]Matrica!$A$16,AB186=[2]Matrica!$H$3),[2]Matrica!$J$16,"")))))))))))))))))))))))))))))))))))))))</f>
        <v>3.11</v>
      </c>
      <c r="AA186" s="184" t="s">
        <v>10</v>
      </c>
      <c r="AB186" s="185">
        <v>1</v>
      </c>
      <c r="AC186" s="184">
        <v>2.92</v>
      </c>
      <c r="AD186" s="184" t="s">
        <v>10</v>
      </c>
      <c r="AE186" s="185">
        <v>1</v>
      </c>
      <c r="AF186" s="184">
        <v>2.92</v>
      </c>
      <c r="AG186" s="174">
        <v>3</v>
      </c>
      <c r="AH186" s="136"/>
      <c r="AI186" s="175">
        <f t="shared" si="58"/>
        <v>41735.501599999996</v>
      </c>
      <c r="AJ186" s="175">
        <f t="shared" si="59"/>
        <v>-14.260342613484278</v>
      </c>
      <c r="AK186" s="176" t="s">
        <v>8</v>
      </c>
      <c r="AL186" s="176">
        <v>1</v>
      </c>
      <c r="AM186" s="176">
        <v>3.86</v>
      </c>
      <c r="AN186" s="177">
        <f t="shared" si="88"/>
        <v>55170.902799999996</v>
      </c>
      <c r="AO186" s="177">
        <f t="shared" si="90"/>
        <v>13.340779969846128</v>
      </c>
      <c r="AP186" s="175">
        <f t="shared" si="60"/>
        <v>125206.5048</v>
      </c>
      <c r="AQ186" s="177">
        <f t="shared" si="61"/>
        <v>165512.7084</v>
      </c>
      <c r="AR186" s="178">
        <f t="shared" si="62"/>
        <v>-40306.203600000008</v>
      </c>
    </row>
    <row r="187" spans="3:44" ht="80.099999999999994" customHeight="1">
      <c r="C187" s="36" t="s">
        <v>337</v>
      </c>
      <c r="D187" s="144" t="s">
        <v>338</v>
      </c>
      <c r="E187" s="167" t="s">
        <v>360</v>
      </c>
      <c r="F187" s="41" t="s">
        <v>304</v>
      </c>
      <c r="G187" s="36"/>
      <c r="H187" s="36"/>
      <c r="I187" s="36"/>
      <c r="J187" s="36">
        <v>13.49</v>
      </c>
      <c r="K187" s="36">
        <v>17.32</v>
      </c>
      <c r="L187" s="40">
        <v>13.49</v>
      </c>
      <c r="M187" s="40">
        <v>17.32</v>
      </c>
      <c r="N187" s="39">
        <v>2871.8</v>
      </c>
      <c r="O187" s="39">
        <v>38740.582000000002</v>
      </c>
      <c r="P187" s="39">
        <v>49739.576000000001</v>
      </c>
      <c r="Q187" s="39">
        <f t="shared" si="67"/>
        <v>13.750716808348272</v>
      </c>
      <c r="R187" s="39">
        <f t="shared" si="68"/>
        <v>17.654737962979397</v>
      </c>
      <c r="S187" s="39">
        <f t="shared" si="82"/>
        <v>2.71</v>
      </c>
      <c r="T187" s="36" t="str">
        <f>IF(AND('[2]Радна места'!S187&gt;=[2]Matrica!$B$4,'[2]Радна места'!S187&lt;=[2]Matrica!$J$4),"XIII",IF(AND('[2]Радна места'!S187&gt;=[2]Matrica!$B$5,'[2]Радна места'!S187&lt;=[2]Matrica!$J$5),"XII",IF(AND('[2]Радна места'!S187&gt;=[2]Matrica!$B$6,'[2]Радна места'!S187&lt;=[2]Matrica!$J$6),"XI",IF(AND('[2]Радна места'!S187&gt;=[2]Matrica!$B$7,'[2]Радна места'!S187&lt;=[2]Matrica!$J$7),"X",IF(AND('[2]Радна места'!S187&gt;=[2]Matrica!$B$8,'[2]Радна места'!S187&lt;=[2]Matrica!$J$8),"IX",IF(AND('[2]Радна места'!S187&gt;=[2]Matrica!$B$9,'[2]Радна места'!S187&lt;=[2]Matrica!$J$9),"VIII",IF(AND('[2]Радна места'!S187&gt;=[2]Matrica!$B$10,'[2]Радна места'!S187&lt;=[2]Matrica!$J$10),"VII",IF(AND('[2]Радна места'!S187&gt;=[2]Matrica!$B$11,'[2]Радна места'!S187&lt;=[2]Matrica!$J$11),"VI",IF(AND('[2]Радна места'!S187&gt;=[2]Matrica!$B$12,'[2]Радна места'!S187&lt;=[2]Matrica!$J$12),"V",IF(AND('[2]Радна места'!S187&gt;=[2]Matrica!$B$13,'[2]Радна места'!S187&lt;=[2]Matrica!$J$13),"IV",IF(AND('[2]Радна места'!S187&gt;=[2]Matrica!$B$14,'[2]Радна места'!S187&lt;=[2]Matrica!$J$14),"III",IF(AND('[2]Радна места'!S187&gt;=[2]Matrica!$B$15,'[2]Радна места'!S187&lt;=[2]Matrica!$J$15),"II",IF(AND('[2]Радна места'!S187&gt;=1.1,'[2]Радна места'!S187&lt;=[2]Matrica!$J$16),"I","")))))))))))))</f>
        <v>VIII</v>
      </c>
      <c r="U187" s="36" t="str">
        <f t="shared" si="83"/>
        <v>2</v>
      </c>
      <c r="V187" s="39">
        <f t="shared" si="84"/>
        <v>3.48</v>
      </c>
      <c r="W187" s="36" t="str">
        <f>IF(AND('[2]Радна места'!V187&gt;=[2]Matrica!$B$4,'[2]Радна места'!V187&lt;=[2]Matrica!$J$4),"XIII",IF(AND('[2]Радна места'!V187&gt;=[2]Matrica!$B$5,'[2]Радна места'!V187&lt;=[2]Matrica!$J$5),"XII",IF(AND('[2]Радна места'!V187&gt;=[2]Matrica!$B$6,'[2]Радна места'!V187&lt;=[2]Matrica!$J$6),"XI",IF(AND('[2]Радна места'!V187&gt;=[2]Matrica!$B$7,'[2]Радна места'!V187&lt;=[2]Matrica!$J$7),"X",IF(AND('[2]Радна места'!V187&gt;=[2]Matrica!$B$8,'[2]Радна места'!V187&lt;=[2]Matrica!$J$8),"IX",IF(AND('[2]Радна места'!V187&gt;=[2]Matrica!$B$9,'[2]Радна места'!V187&lt;=[2]Matrica!$J$9),"VIII",IF(AND('[2]Радна места'!V187&gt;=[2]Matrica!$B$10,'[2]Радна места'!V187&lt;=[2]Matrica!$J$10),"VII",IF(AND('[2]Радна места'!V187&gt;=[2]Matrica!$B$11,'[2]Радна места'!V187&lt;=[2]Matrica!$J$11),"VI",IF(AND('[2]Радна места'!V187&gt;=[2]Matrica!$B$12,'[2]Радна места'!V187&lt;=[2]Matrica!$J$12),"V",IF(AND('[2]Радна места'!V187&gt;=[2]Matrica!$B$13,'[2]Радна места'!V187&lt;=[2]Matrica!$J$13),"IV",IF(AND('[2]Радна места'!V187&gt;=[2]Matrica!$B$14,'[2]Радна места'!V187&lt;=[2]Matrica!$J$14),"III",IF(AND('[2]Радна места'!V187&gt;=[2]Matrica!$B$15,'[2]Радна места'!V187&lt;=[2]Matrica!$J$15),"II",IF(AND('[2]Радна места'!V187&gt;=1.1,'[2]Радна места'!V187&lt;=[2]Matrica!$J$16),"I","")))))))))))))</f>
        <v>VIII</v>
      </c>
      <c r="X187" s="36" t="str">
        <f t="shared" si="85"/>
        <v>1</v>
      </c>
      <c r="Y187" s="36">
        <f>IF(AND(AA187=[2]Matrica!$A$4,AB187=[2]Matrica!$B$3),[2]Matrica!$B$4,IF(AND(AA187=[2]Matrica!$A$4,AB187=[2]Matrica!$E$3),[2]Matrica!$E$4,IF(AND(AA187=[2]Matrica!$A$4,AB187=[2]Matrica!$H$3),[2]Matrica!$H$4,IF(AND(AA187=[2]Matrica!$A$5,AB187=[2]Matrica!$B$3),[2]Matrica!$B$5,IF(AND(AA187=[2]Matrica!$A$5,AB187=[2]Matrica!$E$3),[2]Matrica!$E$5,IF(AND(AA187=[2]Matrica!$A$5,AB187=[2]Matrica!$H$3),[2]Matrica!$H$5,IF(AND(AA187=[2]Matrica!$A$6,AB187=[2]Matrica!$B$3),[2]Matrica!$B$6,IF(AND(AA187=[2]Matrica!$A$6,AB187=[2]Matrica!$E$3),[2]Matrica!$E$6,IF(AND(AA187=[2]Matrica!$A$6,AB187=[2]Matrica!$H$3),[2]Matrica!$H$6,IF(AND(AA187=[2]Matrica!$A$7,AB187=[2]Matrica!$B$3),[2]Matrica!$B$7,IF(AND(AA187=[2]Matrica!$A$7,AB187=[2]Matrica!$E$3),[2]Matrica!$E$7,IF(AND(AA187=[2]Matrica!$A$7,AB187=[2]Matrica!$H$3),[2]Matrica!$H$7,IF(AND(AA187=[2]Matrica!$A$8,AB187=[2]Matrica!$B$3),[2]Matrica!$B$8,IF(AND(AA187=[2]Matrica!$A$8,AB187=[2]Matrica!$E$3),[2]Matrica!$E$8,IF(AND(AA187=[2]Matrica!$A$8,AB187=[2]Matrica!$H$3),[2]Matrica!$H$8,IF(AND(AA187=[2]Matrica!$A$9,AB187=[2]Matrica!$B$3),[2]Matrica!$B$9,IF(AND(AA187=[2]Matrica!$A$9,AB187=[2]Matrica!$E$3),[2]Matrica!$E$9,IF(AND(AA187=[2]Matrica!$A$9,AB187=[2]Matrica!$H$3),[2]Matrica!$H$9,IF(AND(AA187=[2]Matrica!$A$10,AB187=[2]Matrica!$B$3),[2]Matrica!$B$10,IF(AND(AA187=[2]Matrica!$A$10,AB187=[2]Matrica!$E$3),[2]Matrica!$E$10,IF(AND(AA187=[2]Matrica!$A$10,AB187=[2]Matrica!$H$3),[2]Matrica!$H$10,IF(AND(AA187=[2]Matrica!$A$11,AB187=[2]Matrica!$B$3),[2]Matrica!$B$11,IF(AND(AA187=[2]Matrica!$A$11,AB187=[2]Matrica!$E$3),[2]Matrica!$E$11,IF(AND(AA187=[2]Matrica!$A$11,AB187=[2]Matrica!$H$3),[2]Matrica!$H$11,IF(AND(AA187=[2]Matrica!$A$12,AB187=[2]Matrica!$B$3),[2]Matrica!$B$12,IF(AND(AA187=[2]Matrica!$A$12,AB187=[2]Matrica!$E$3),[2]Matrica!$E$12,IF(AND(AA187=[2]Matrica!$A$12,AB187=[2]Matrica!$H$3),[2]Matrica!$H$12,IF(AND(AA187=[2]Matrica!$A$13,AB187=[2]Matrica!$B$3),[2]Matrica!$B$13,IF(AND(AA187=[2]Matrica!$A$13,AB187=[2]Matrica!$E$3),[2]Matrica!$E$13,IF(AND(AA187=[2]Matrica!$A$13,AB187=[2]Matrica!$H$3),[2]Matrica!$H$13,IF(AND(AA187=[2]Matrica!$A$14,AB187=[2]Matrica!$B$3),[2]Matrica!$B$14,IF(AND(AA187=[2]Matrica!$A$14,AB187=[2]Matrica!$E$3),[2]Matrica!$E$14,IF(AND(AA187=[2]Matrica!$A$14,AB187=[2]Matrica!$H$3),[2]Matrica!$H$14,IF(AND(AA187=[2]Matrica!$A$15,AB187=[2]Matrica!$B$3),[2]Matrica!$B$15,IF(AND(AA187=[2]Matrica!$A$15,AB187=[2]Matrica!$E$3),[2]Matrica!$E$15,IF(AND(AA187=[2]Matrica!$A$15,AB187=[2]Matrica!$H$3),[2]Matrica!$H$15,IF(AND(AA187=[2]Matrica!$A$16,AB187=[2]Matrica!$B$3),[2]Matrica!$B$16,IF(AND(AA187=[2]Matrica!$A$16,AB187=[2]Matrica!$E$3),[2]Matrica!$E$16,IF(AND(AA187=[2]Matrica!$A$16,AB187=[2]Matrica!$H$3),[2]Matrica!$H$16,"")))))))))))))))))))))))))))))))))))))))</f>
        <v>2.92</v>
      </c>
      <c r="Z187" s="36">
        <f>IF(AND(AA187=[2]Matrica!$A$4,AB187=[2]Matrica!$B$3),[2]Matrica!$D$4,IF(AND(AA187=[2]Matrica!$A$4,AB187=[2]Matrica!$E$3),[2]Matrica!$G$4,IF(AND(AA187=[2]Matrica!$A$4,AB187=[2]Matrica!$H$3),[2]Matrica!$J$4,IF(AND(AA187=[2]Matrica!$A$5,AB187=[2]Matrica!$B$3),[2]Matrica!$D$5,IF(AND(AA187=[2]Matrica!$A$5,AB187=[2]Matrica!$E$3),[2]Matrica!$G$5,IF(AND(AA187=[2]Matrica!$A$5,AB187=[2]Matrica!$H$3),[2]Matrica!$J$5,IF(AND(AA187=[2]Matrica!$A$6,AB187=[2]Matrica!$B$3),[2]Matrica!$D$6,IF(AND(AA187=[2]Matrica!$A$6,AB187=[2]Matrica!$E$3),[2]Matrica!$G$6,IF(AND(AA187=[2]Matrica!$A$6,AB187=[2]Matrica!$H$3),[2]Matrica!$J$6,IF(AND(AA187=[2]Matrica!$A$7,AB187=[2]Matrica!$B$3),[2]Matrica!$D$7,IF(AND(AA187=[2]Matrica!$A$7,AB187=[2]Matrica!$E$3),[2]Matrica!$G$7,IF(AND(AA187=[2]Matrica!$A$7,AB187=[2]Matrica!$H$3),[2]Matrica!$J$7,IF(AND(AA187=[2]Matrica!$A$8,AB187=[2]Matrica!$B$3),[2]Matrica!$D$8,IF(AND(AA187=[2]Matrica!$A$8,AB187=[2]Matrica!$E$3),[2]Matrica!$G$8,IF(AND(AA187=[2]Matrica!$A$8,AB187=[2]Matrica!$H$3),[2]Matrica!$J$8,IF(AND(AA187=[2]Matrica!$A$9,AB187=[2]Matrica!$B$3),[2]Matrica!$D$9,IF(AND(AA187=[2]Matrica!$A$9,AB187=[2]Matrica!$E$3),[2]Matrica!$G$9,IF(AND(AA187=[2]Matrica!$A$9,AB187=[2]Matrica!$H$3),[2]Matrica!$J$9,IF(AND(AA187=[2]Matrica!$A$10,AB187=[2]Matrica!$B$3),[2]Matrica!$D$10,IF(AND(AA187=[2]Matrica!$A$10,AB187=[2]Matrica!$E$3),[2]Matrica!$G$10,IF(AND(AA187=[2]Matrica!$A$10,AB187=[2]Matrica!$H$3),[2]Matrica!$J$10,IF(AND(AA187=[2]Matrica!$A$11,AB187=[2]Matrica!$B$3),[2]Matrica!$D$11,IF(AND(AA187=[2]Matrica!$A$11,AB187=[2]Matrica!$E$3),[2]Matrica!$G$11,IF(AND(AA187=[2]Matrica!$A$11,AB187=[2]Matrica!$H$3),[2]Matrica!$J$11,IF(AND(AA187=[2]Matrica!$A$12,AB187=[2]Matrica!$B$3),[2]Matrica!$D$12,IF(AND(AA187=[2]Matrica!$A$12,AB187=[2]Matrica!$E$3),[2]Matrica!$G$12,IF(AND(AA187=[2]Matrica!$A$12,AB187=[2]Matrica!$H$3),[2]Matrica!$J$12,IF(AND(AA187=[2]Matrica!$A$13,AB187=[2]Matrica!$B$3),[2]Matrica!$D$13,IF(AND(AA187=[2]Matrica!$A$13,AB187=[2]Matrica!$E$3),[2]Matrica!$G$13,IF(AND(AA187=[2]Matrica!$A$13,AB187=[2]Matrica!$H$3),[2]Matrica!$J$13,IF(AND(AA187=[2]Matrica!$A$14,AB187=[2]Matrica!$B$3),[2]Matrica!$D$14,IF(AND(AA187=[2]Matrica!$A$14,AB187=[2]Matrica!$E$3),[2]Matrica!$G$14,IF(AND(AA187=[2]Matrica!$A$14,AB187=[2]Matrica!$H$3),[2]Matrica!$J$14,IF(AND(AA187=[2]Matrica!$A$15,AB187=[2]Matrica!$B$3),[2]Matrica!$D$15,IF(AND(AA187=[2]Matrica!$A$15,AB187=[2]Matrica!$E$3),[2]Matrica!$G$15,IF(AND(AA187=[2]Matrica!$A$15,AB187=[2]Matrica!$H$3),[2]Matrica!$J$15,IF(AND(AA187=[2]Matrica!$A$16,AB187=[2]Matrica!$B$3),[2]Matrica!$D$16,IF(AND(AA187=[2]Matrica!$A$16,AB187=[2]Matrica!$E$3),[2]Matrica!$G$16,IF(AND(AA187=[2]Matrica!$A$16,AB187=[2]Matrica!$H$3),[2]Matrica!$J$16,"")))))))))))))))))))))))))))))))))))))))</f>
        <v>3.11</v>
      </c>
      <c r="AA187" s="184" t="s">
        <v>10</v>
      </c>
      <c r="AB187" s="185">
        <v>1</v>
      </c>
      <c r="AC187" s="184">
        <v>2.92</v>
      </c>
      <c r="AD187" s="184" t="s">
        <v>10</v>
      </c>
      <c r="AE187" s="185">
        <v>1</v>
      </c>
      <c r="AF187" s="184">
        <v>2.92</v>
      </c>
      <c r="AG187" s="174">
        <v>25</v>
      </c>
      <c r="AH187" s="136"/>
      <c r="AI187" s="175">
        <f t="shared" si="58"/>
        <v>41735.501599999996</v>
      </c>
      <c r="AJ187" s="175">
        <f t="shared" si="59"/>
        <v>-16.091963469893678</v>
      </c>
      <c r="AK187" s="176" t="s">
        <v>8</v>
      </c>
      <c r="AL187" s="176">
        <v>1</v>
      </c>
      <c r="AM187" s="176">
        <v>3.86</v>
      </c>
      <c r="AN187" s="177">
        <f t="shared" si="88"/>
        <v>55170.902799999996</v>
      </c>
      <c r="AO187" s="177">
        <f t="shared" si="90"/>
        <v>10.919527741852875</v>
      </c>
      <c r="AP187" s="175">
        <f t="shared" si="60"/>
        <v>1043387.5399999999</v>
      </c>
      <c r="AQ187" s="177">
        <f t="shared" si="61"/>
        <v>1379272.5699999998</v>
      </c>
      <c r="AR187" s="178">
        <f t="shared" si="62"/>
        <v>-335885.02999999991</v>
      </c>
    </row>
    <row r="188" spans="3:44" ht="80.099999999999994" customHeight="1">
      <c r="C188" s="36" t="s">
        <v>339</v>
      </c>
      <c r="D188" s="144" t="s">
        <v>340</v>
      </c>
      <c r="E188" s="167" t="s">
        <v>360</v>
      </c>
      <c r="F188" s="41" t="s">
        <v>304</v>
      </c>
      <c r="G188" s="36"/>
      <c r="H188" s="36"/>
      <c r="I188" s="36"/>
      <c r="J188" s="36">
        <v>13.49</v>
      </c>
      <c r="K188" s="36">
        <v>17.32</v>
      </c>
      <c r="L188" s="40">
        <v>13.49</v>
      </c>
      <c r="M188" s="40">
        <v>17.32</v>
      </c>
      <c r="N188" s="39">
        <v>2871.8</v>
      </c>
      <c r="O188" s="39">
        <v>38740.582000000002</v>
      </c>
      <c r="P188" s="39">
        <v>49739.576000000001</v>
      </c>
      <c r="Q188" s="39">
        <f t="shared" si="67"/>
        <v>13.750716808348272</v>
      </c>
      <c r="R188" s="39">
        <f t="shared" si="68"/>
        <v>17.654737962979397</v>
      </c>
      <c r="S188" s="39">
        <f t="shared" si="82"/>
        <v>2.71</v>
      </c>
      <c r="T188" s="36" t="str">
        <f>IF(AND('[2]Радна места'!S188&gt;=[2]Matrica!$B$4,'[2]Радна места'!S188&lt;=[2]Matrica!$J$4),"XIII",IF(AND('[2]Радна места'!S188&gt;=[2]Matrica!$B$5,'[2]Радна места'!S188&lt;=[2]Matrica!$J$5),"XII",IF(AND('[2]Радна места'!S188&gt;=[2]Matrica!$B$6,'[2]Радна места'!S188&lt;=[2]Matrica!$J$6),"XI",IF(AND('[2]Радна места'!S188&gt;=[2]Matrica!$B$7,'[2]Радна места'!S188&lt;=[2]Matrica!$J$7),"X",IF(AND('[2]Радна места'!S188&gt;=[2]Matrica!$B$8,'[2]Радна места'!S188&lt;=[2]Matrica!$J$8),"IX",IF(AND('[2]Радна места'!S188&gt;=[2]Matrica!$B$9,'[2]Радна места'!S188&lt;=[2]Matrica!$J$9),"VIII",IF(AND('[2]Радна места'!S188&gt;=[2]Matrica!$B$10,'[2]Радна места'!S188&lt;=[2]Matrica!$J$10),"VII",IF(AND('[2]Радна места'!S188&gt;=[2]Matrica!$B$11,'[2]Радна места'!S188&lt;=[2]Matrica!$J$11),"VI",IF(AND('[2]Радна места'!S188&gt;=[2]Matrica!$B$12,'[2]Радна места'!S188&lt;=[2]Matrica!$J$12),"V",IF(AND('[2]Радна места'!S188&gt;=[2]Matrica!$B$13,'[2]Радна места'!S188&lt;=[2]Matrica!$J$13),"IV",IF(AND('[2]Радна места'!S188&gt;=[2]Matrica!$B$14,'[2]Радна места'!S188&lt;=[2]Matrica!$J$14),"III",IF(AND('[2]Радна места'!S188&gt;=[2]Matrica!$B$15,'[2]Радна места'!S188&lt;=[2]Matrica!$J$15),"II",IF(AND('[2]Радна места'!S188&gt;=1.1,'[2]Радна места'!S188&lt;=[2]Matrica!$J$16),"I","")))))))))))))</f>
        <v>VI</v>
      </c>
      <c r="U188" s="36" t="str">
        <f t="shared" si="83"/>
        <v>2</v>
      </c>
      <c r="V188" s="39">
        <f t="shared" si="84"/>
        <v>3.48</v>
      </c>
      <c r="W188" s="36" t="str">
        <f>IF(AND('[2]Радна места'!V188&gt;=[2]Matrica!$B$4,'[2]Радна места'!V188&lt;=[2]Matrica!$J$4),"XIII",IF(AND('[2]Радна места'!V188&gt;=[2]Matrica!$B$5,'[2]Радна места'!V188&lt;=[2]Matrica!$J$5),"XII",IF(AND('[2]Радна места'!V188&gt;=[2]Matrica!$B$6,'[2]Радна места'!V188&lt;=[2]Matrica!$J$6),"XI",IF(AND('[2]Радна места'!V188&gt;=[2]Matrica!$B$7,'[2]Радна места'!V188&lt;=[2]Matrica!$J$7),"X",IF(AND('[2]Радна места'!V188&gt;=[2]Matrica!$B$8,'[2]Радна места'!V188&lt;=[2]Matrica!$J$8),"IX",IF(AND('[2]Радна места'!V188&gt;=[2]Matrica!$B$9,'[2]Радна места'!V188&lt;=[2]Matrica!$J$9),"VIII",IF(AND('[2]Радна места'!V188&gt;=[2]Matrica!$B$10,'[2]Радна места'!V188&lt;=[2]Matrica!$J$10),"VII",IF(AND('[2]Радна места'!V188&gt;=[2]Matrica!$B$11,'[2]Радна места'!V188&lt;=[2]Matrica!$J$11),"VI",IF(AND('[2]Радна места'!V188&gt;=[2]Matrica!$B$12,'[2]Радна места'!V188&lt;=[2]Matrica!$J$12),"V",IF(AND('[2]Радна места'!V188&gt;=[2]Matrica!$B$13,'[2]Радна места'!V188&lt;=[2]Matrica!$J$13),"IV",IF(AND('[2]Радна места'!V188&gt;=[2]Matrica!$B$14,'[2]Радна места'!V188&lt;=[2]Matrica!$J$14),"III",IF(AND('[2]Радна места'!V188&gt;=[2]Matrica!$B$15,'[2]Радна места'!V188&lt;=[2]Matrica!$J$15),"II",IF(AND('[2]Радна места'!V188&gt;=1.1,'[2]Радна места'!V188&lt;=[2]Matrica!$J$16),"I","")))))))))))))</f>
        <v>VIII</v>
      </c>
      <c r="X188" s="36" t="str">
        <f t="shared" si="85"/>
        <v>1</v>
      </c>
      <c r="Y188" s="36">
        <f>IF(AND(AA188=[2]Matrica!$A$4,AB188=[2]Matrica!$B$3),[2]Matrica!$B$4,IF(AND(AA188=[2]Matrica!$A$4,AB188=[2]Matrica!$E$3),[2]Matrica!$E$4,IF(AND(AA188=[2]Matrica!$A$4,AB188=[2]Matrica!$H$3),[2]Matrica!$H$4,IF(AND(AA188=[2]Matrica!$A$5,AB188=[2]Matrica!$B$3),[2]Matrica!$B$5,IF(AND(AA188=[2]Matrica!$A$5,AB188=[2]Matrica!$E$3),[2]Matrica!$E$5,IF(AND(AA188=[2]Matrica!$A$5,AB188=[2]Matrica!$H$3),[2]Matrica!$H$5,IF(AND(AA188=[2]Matrica!$A$6,AB188=[2]Matrica!$B$3),[2]Matrica!$B$6,IF(AND(AA188=[2]Matrica!$A$6,AB188=[2]Matrica!$E$3),[2]Matrica!$E$6,IF(AND(AA188=[2]Matrica!$A$6,AB188=[2]Matrica!$H$3),[2]Matrica!$H$6,IF(AND(AA188=[2]Matrica!$A$7,AB188=[2]Matrica!$B$3),[2]Matrica!$B$7,IF(AND(AA188=[2]Matrica!$A$7,AB188=[2]Matrica!$E$3),[2]Matrica!$E$7,IF(AND(AA188=[2]Matrica!$A$7,AB188=[2]Matrica!$H$3),[2]Matrica!$H$7,IF(AND(AA188=[2]Matrica!$A$8,AB188=[2]Matrica!$B$3),[2]Matrica!$B$8,IF(AND(AA188=[2]Matrica!$A$8,AB188=[2]Matrica!$E$3),[2]Matrica!$E$8,IF(AND(AA188=[2]Matrica!$A$8,AB188=[2]Matrica!$H$3),[2]Matrica!$H$8,IF(AND(AA188=[2]Matrica!$A$9,AB188=[2]Matrica!$B$3),[2]Matrica!$B$9,IF(AND(AA188=[2]Matrica!$A$9,AB188=[2]Matrica!$E$3),[2]Matrica!$E$9,IF(AND(AA188=[2]Matrica!$A$9,AB188=[2]Matrica!$H$3),[2]Matrica!$H$9,IF(AND(AA188=[2]Matrica!$A$10,AB188=[2]Matrica!$B$3),[2]Matrica!$B$10,IF(AND(AA188=[2]Matrica!$A$10,AB188=[2]Matrica!$E$3),[2]Matrica!$E$10,IF(AND(AA188=[2]Matrica!$A$10,AB188=[2]Matrica!$H$3),[2]Matrica!$H$10,IF(AND(AA188=[2]Matrica!$A$11,AB188=[2]Matrica!$B$3),[2]Matrica!$B$11,IF(AND(AA188=[2]Matrica!$A$11,AB188=[2]Matrica!$E$3),[2]Matrica!$E$11,IF(AND(AA188=[2]Matrica!$A$11,AB188=[2]Matrica!$H$3),[2]Matrica!$H$11,IF(AND(AA188=[2]Matrica!$A$12,AB188=[2]Matrica!$B$3),[2]Matrica!$B$12,IF(AND(AA188=[2]Matrica!$A$12,AB188=[2]Matrica!$E$3),[2]Matrica!$E$12,IF(AND(AA188=[2]Matrica!$A$12,AB188=[2]Matrica!$H$3),[2]Matrica!$H$12,IF(AND(AA188=[2]Matrica!$A$13,AB188=[2]Matrica!$B$3),[2]Matrica!$B$13,IF(AND(AA188=[2]Matrica!$A$13,AB188=[2]Matrica!$E$3),[2]Matrica!$E$13,IF(AND(AA188=[2]Matrica!$A$13,AB188=[2]Matrica!$H$3),[2]Matrica!$H$13,IF(AND(AA188=[2]Matrica!$A$14,AB188=[2]Matrica!$B$3),[2]Matrica!$B$14,IF(AND(AA188=[2]Matrica!$A$14,AB188=[2]Matrica!$E$3),[2]Matrica!$E$14,IF(AND(AA188=[2]Matrica!$A$14,AB188=[2]Matrica!$H$3),[2]Matrica!$H$14,IF(AND(AA188=[2]Matrica!$A$15,AB188=[2]Matrica!$B$3),[2]Matrica!$B$15,IF(AND(AA188=[2]Matrica!$A$15,AB188=[2]Matrica!$E$3),[2]Matrica!$E$15,IF(AND(AA188=[2]Matrica!$A$15,AB188=[2]Matrica!$H$3),[2]Matrica!$H$15,IF(AND(AA188=[2]Matrica!$A$16,AB188=[2]Matrica!$B$3),[2]Matrica!$B$16,IF(AND(AA188=[2]Matrica!$A$16,AB188=[2]Matrica!$E$3),[2]Matrica!$E$16,IF(AND(AA188=[2]Matrica!$A$16,AB188=[2]Matrica!$H$3),[2]Matrica!$H$16,"")))))))))))))))))))))))))))))))))))))))</f>
        <v>2.92</v>
      </c>
      <c r="Z188" s="36">
        <f>IF(AND(AA188=[2]Matrica!$A$4,AB188=[2]Matrica!$B$3),[2]Matrica!$D$4,IF(AND(AA188=[2]Matrica!$A$4,AB188=[2]Matrica!$E$3),[2]Matrica!$G$4,IF(AND(AA188=[2]Matrica!$A$4,AB188=[2]Matrica!$H$3),[2]Matrica!$J$4,IF(AND(AA188=[2]Matrica!$A$5,AB188=[2]Matrica!$B$3),[2]Matrica!$D$5,IF(AND(AA188=[2]Matrica!$A$5,AB188=[2]Matrica!$E$3),[2]Matrica!$G$5,IF(AND(AA188=[2]Matrica!$A$5,AB188=[2]Matrica!$H$3),[2]Matrica!$J$5,IF(AND(AA188=[2]Matrica!$A$6,AB188=[2]Matrica!$B$3),[2]Matrica!$D$6,IF(AND(AA188=[2]Matrica!$A$6,AB188=[2]Matrica!$E$3),[2]Matrica!$G$6,IF(AND(AA188=[2]Matrica!$A$6,AB188=[2]Matrica!$H$3),[2]Matrica!$J$6,IF(AND(AA188=[2]Matrica!$A$7,AB188=[2]Matrica!$B$3),[2]Matrica!$D$7,IF(AND(AA188=[2]Matrica!$A$7,AB188=[2]Matrica!$E$3),[2]Matrica!$G$7,IF(AND(AA188=[2]Matrica!$A$7,AB188=[2]Matrica!$H$3),[2]Matrica!$J$7,IF(AND(AA188=[2]Matrica!$A$8,AB188=[2]Matrica!$B$3),[2]Matrica!$D$8,IF(AND(AA188=[2]Matrica!$A$8,AB188=[2]Matrica!$E$3),[2]Matrica!$G$8,IF(AND(AA188=[2]Matrica!$A$8,AB188=[2]Matrica!$H$3),[2]Matrica!$J$8,IF(AND(AA188=[2]Matrica!$A$9,AB188=[2]Matrica!$B$3),[2]Matrica!$D$9,IF(AND(AA188=[2]Matrica!$A$9,AB188=[2]Matrica!$E$3),[2]Matrica!$G$9,IF(AND(AA188=[2]Matrica!$A$9,AB188=[2]Matrica!$H$3),[2]Matrica!$J$9,IF(AND(AA188=[2]Matrica!$A$10,AB188=[2]Matrica!$B$3),[2]Matrica!$D$10,IF(AND(AA188=[2]Matrica!$A$10,AB188=[2]Matrica!$E$3),[2]Matrica!$G$10,IF(AND(AA188=[2]Matrica!$A$10,AB188=[2]Matrica!$H$3),[2]Matrica!$J$10,IF(AND(AA188=[2]Matrica!$A$11,AB188=[2]Matrica!$B$3),[2]Matrica!$D$11,IF(AND(AA188=[2]Matrica!$A$11,AB188=[2]Matrica!$E$3),[2]Matrica!$G$11,IF(AND(AA188=[2]Matrica!$A$11,AB188=[2]Matrica!$H$3),[2]Matrica!$J$11,IF(AND(AA188=[2]Matrica!$A$12,AB188=[2]Matrica!$B$3),[2]Matrica!$D$12,IF(AND(AA188=[2]Matrica!$A$12,AB188=[2]Matrica!$E$3),[2]Matrica!$G$12,IF(AND(AA188=[2]Matrica!$A$12,AB188=[2]Matrica!$H$3),[2]Matrica!$J$12,IF(AND(AA188=[2]Matrica!$A$13,AB188=[2]Matrica!$B$3),[2]Matrica!$D$13,IF(AND(AA188=[2]Matrica!$A$13,AB188=[2]Matrica!$E$3),[2]Matrica!$G$13,IF(AND(AA188=[2]Matrica!$A$13,AB188=[2]Matrica!$H$3),[2]Matrica!$J$13,IF(AND(AA188=[2]Matrica!$A$14,AB188=[2]Matrica!$B$3),[2]Matrica!$D$14,IF(AND(AA188=[2]Matrica!$A$14,AB188=[2]Matrica!$E$3),[2]Matrica!$G$14,IF(AND(AA188=[2]Matrica!$A$14,AB188=[2]Matrica!$H$3),[2]Matrica!$J$14,IF(AND(AA188=[2]Matrica!$A$15,AB188=[2]Matrica!$B$3),[2]Matrica!$D$15,IF(AND(AA188=[2]Matrica!$A$15,AB188=[2]Matrica!$E$3),[2]Matrica!$G$15,IF(AND(AA188=[2]Matrica!$A$15,AB188=[2]Matrica!$H$3),[2]Matrica!$J$15,IF(AND(AA188=[2]Matrica!$A$16,AB188=[2]Matrica!$B$3),[2]Matrica!$D$16,IF(AND(AA188=[2]Matrica!$A$16,AB188=[2]Matrica!$E$3),[2]Matrica!$G$16,IF(AND(AA188=[2]Matrica!$A$16,AB188=[2]Matrica!$H$3),[2]Matrica!$J$16,"")))))))))))))))))))))))))))))))))))))))</f>
        <v>3.11</v>
      </c>
      <c r="AA188" s="184" t="s">
        <v>10</v>
      </c>
      <c r="AB188" s="185">
        <v>1</v>
      </c>
      <c r="AC188" s="184">
        <v>2.92</v>
      </c>
      <c r="AD188" s="184" t="s">
        <v>10</v>
      </c>
      <c r="AE188" s="185">
        <v>1</v>
      </c>
      <c r="AF188" s="184">
        <v>2.92</v>
      </c>
      <c r="AG188" s="174">
        <v>18</v>
      </c>
      <c r="AH188" s="136"/>
      <c r="AI188" s="175">
        <f t="shared" si="58"/>
        <v>41735.501599999996</v>
      </c>
      <c r="AJ188" s="175">
        <f t="shared" si="59"/>
        <v>-16.091963469893678</v>
      </c>
      <c r="AK188" s="176" t="s">
        <v>8</v>
      </c>
      <c r="AL188" s="176">
        <v>1</v>
      </c>
      <c r="AM188" s="176">
        <v>3.86</v>
      </c>
      <c r="AN188" s="177">
        <f t="shared" si="88"/>
        <v>55170.902799999996</v>
      </c>
      <c r="AO188" s="177">
        <f t="shared" si="90"/>
        <v>10.919527741852875</v>
      </c>
      <c r="AP188" s="175">
        <f t="shared" si="60"/>
        <v>751239.02879999997</v>
      </c>
      <c r="AQ188" s="177">
        <f t="shared" si="61"/>
        <v>993076.2503999999</v>
      </c>
      <c r="AR188" s="178">
        <f t="shared" si="62"/>
        <v>-241837.22159999993</v>
      </c>
    </row>
    <row r="189" spans="3:44" ht="80.099999999999994" customHeight="1">
      <c r="C189" s="36" t="s">
        <v>341</v>
      </c>
      <c r="D189" s="144" t="s">
        <v>342</v>
      </c>
      <c r="E189" s="167" t="s">
        <v>360</v>
      </c>
      <c r="F189" s="41" t="s">
        <v>304</v>
      </c>
      <c r="G189" s="36"/>
      <c r="H189" s="36"/>
      <c r="I189" s="36"/>
      <c r="J189" s="36">
        <v>13.49</v>
      </c>
      <c r="K189" s="36">
        <v>17.32</v>
      </c>
      <c r="L189" s="40">
        <v>13.49</v>
      </c>
      <c r="M189" s="40">
        <v>17.32</v>
      </c>
      <c r="N189" s="39">
        <v>2871.8</v>
      </c>
      <c r="O189" s="39">
        <v>38740.582000000002</v>
      </c>
      <c r="P189" s="39">
        <v>49739.576000000001</v>
      </c>
      <c r="Q189" s="39">
        <f t="shared" si="67"/>
        <v>13.750716808348272</v>
      </c>
      <c r="R189" s="39">
        <f t="shared" si="68"/>
        <v>17.654737962979397</v>
      </c>
      <c r="S189" s="39">
        <f t="shared" si="82"/>
        <v>2.71</v>
      </c>
      <c r="T189" s="36" t="str">
        <f>IF(AND('[2]Радна места'!S189&gt;=[2]Matrica!$B$4,'[2]Радна места'!S189&lt;=[2]Matrica!$J$4),"XIII",IF(AND('[2]Радна места'!S189&gt;=[2]Matrica!$B$5,'[2]Радна места'!S189&lt;=[2]Matrica!$J$5),"XII",IF(AND('[2]Радна места'!S189&gt;=[2]Matrica!$B$6,'[2]Радна места'!S189&lt;=[2]Matrica!$J$6),"XI",IF(AND('[2]Радна места'!S189&gt;=[2]Matrica!$B$7,'[2]Радна места'!S189&lt;=[2]Matrica!$J$7),"X",IF(AND('[2]Радна места'!S189&gt;=[2]Matrica!$B$8,'[2]Радна места'!S189&lt;=[2]Matrica!$J$8),"IX",IF(AND('[2]Радна места'!S189&gt;=[2]Matrica!$B$9,'[2]Радна места'!S189&lt;=[2]Matrica!$J$9),"VIII",IF(AND('[2]Радна места'!S189&gt;=[2]Matrica!$B$10,'[2]Радна места'!S189&lt;=[2]Matrica!$J$10),"VII",IF(AND('[2]Радна места'!S189&gt;=[2]Matrica!$B$11,'[2]Радна места'!S189&lt;=[2]Matrica!$J$11),"VI",IF(AND('[2]Радна места'!S189&gt;=[2]Matrica!$B$12,'[2]Радна места'!S189&lt;=[2]Matrica!$J$12),"V",IF(AND('[2]Радна места'!S189&gt;=[2]Matrica!$B$13,'[2]Радна места'!S189&lt;=[2]Matrica!$J$13),"IV",IF(AND('[2]Радна места'!S189&gt;=[2]Matrica!$B$14,'[2]Радна места'!S189&lt;=[2]Matrica!$J$14),"III",IF(AND('[2]Радна места'!S189&gt;=[2]Matrica!$B$15,'[2]Радна места'!S189&lt;=[2]Matrica!$J$15),"II",IF(AND('[2]Радна места'!S189&gt;=1.1,'[2]Радна места'!S189&lt;=[2]Matrica!$J$16),"I","")))))))))))))</f>
        <v>VI</v>
      </c>
      <c r="U189" s="36" t="str">
        <f t="shared" si="83"/>
        <v>2</v>
      </c>
      <c r="V189" s="39">
        <f t="shared" si="84"/>
        <v>3.48</v>
      </c>
      <c r="W189" s="36" t="str">
        <f>IF(AND('[2]Радна места'!V189&gt;=[2]Matrica!$B$4,'[2]Радна места'!V189&lt;=[2]Matrica!$J$4),"XIII",IF(AND('[2]Радна места'!V189&gt;=[2]Matrica!$B$5,'[2]Радна места'!V189&lt;=[2]Matrica!$J$5),"XII",IF(AND('[2]Радна места'!V189&gt;=[2]Matrica!$B$6,'[2]Радна места'!V189&lt;=[2]Matrica!$J$6),"XI",IF(AND('[2]Радна места'!V189&gt;=[2]Matrica!$B$7,'[2]Радна места'!V189&lt;=[2]Matrica!$J$7),"X",IF(AND('[2]Радна места'!V189&gt;=[2]Matrica!$B$8,'[2]Радна места'!V189&lt;=[2]Matrica!$J$8),"IX",IF(AND('[2]Радна места'!V189&gt;=[2]Matrica!$B$9,'[2]Радна места'!V189&lt;=[2]Matrica!$J$9),"VIII",IF(AND('[2]Радна места'!V189&gt;=[2]Matrica!$B$10,'[2]Радна места'!V189&lt;=[2]Matrica!$J$10),"VII",IF(AND('[2]Радна места'!V189&gt;=[2]Matrica!$B$11,'[2]Радна места'!V189&lt;=[2]Matrica!$J$11),"VI",IF(AND('[2]Радна места'!V189&gt;=[2]Matrica!$B$12,'[2]Радна места'!V189&lt;=[2]Matrica!$J$12),"V",IF(AND('[2]Радна места'!V189&gt;=[2]Matrica!$B$13,'[2]Радна места'!V189&lt;=[2]Matrica!$J$13),"IV",IF(AND('[2]Радна места'!V189&gt;=[2]Matrica!$B$14,'[2]Радна места'!V189&lt;=[2]Matrica!$J$14),"III",IF(AND('[2]Радна места'!V189&gt;=[2]Matrica!$B$15,'[2]Радна места'!V189&lt;=[2]Matrica!$J$15),"II",IF(AND('[2]Радна места'!V189&gt;=1.1,'[2]Радна места'!V189&lt;=[2]Matrica!$J$16),"I","")))))))))))))</f>
        <v>VIII</v>
      </c>
      <c r="X189" s="36" t="str">
        <f t="shared" si="85"/>
        <v>1</v>
      </c>
      <c r="Y189" s="36">
        <f>IF(AND(AA189=[2]Matrica!$A$4,AB189=[2]Matrica!$B$3),[2]Matrica!$B$4,IF(AND(AA189=[2]Matrica!$A$4,AB189=[2]Matrica!$E$3),[2]Matrica!$E$4,IF(AND(AA189=[2]Matrica!$A$4,AB189=[2]Matrica!$H$3),[2]Matrica!$H$4,IF(AND(AA189=[2]Matrica!$A$5,AB189=[2]Matrica!$B$3),[2]Matrica!$B$5,IF(AND(AA189=[2]Matrica!$A$5,AB189=[2]Matrica!$E$3),[2]Matrica!$E$5,IF(AND(AA189=[2]Matrica!$A$5,AB189=[2]Matrica!$H$3),[2]Matrica!$H$5,IF(AND(AA189=[2]Matrica!$A$6,AB189=[2]Matrica!$B$3),[2]Matrica!$B$6,IF(AND(AA189=[2]Matrica!$A$6,AB189=[2]Matrica!$E$3),[2]Matrica!$E$6,IF(AND(AA189=[2]Matrica!$A$6,AB189=[2]Matrica!$H$3),[2]Matrica!$H$6,IF(AND(AA189=[2]Matrica!$A$7,AB189=[2]Matrica!$B$3),[2]Matrica!$B$7,IF(AND(AA189=[2]Matrica!$A$7,AB189=[2]Matrica!$E$3),[2]Matrica!$E$7,IF(AND(AA189=[2]Matrica!$A$7,AB189=[2]Matrica!$H$3),[2]Matrica!$H$7,IF(AND(AA189=[2]Matrica!$A$8,AB189=[2]Matrica!$B$3),[2]Matrica!$B$8,IF(AND(AA189=[2]Matrica!$A$8,AB189=[2]Matrica!$E$3),[2]Matrica!$E$8,IF(AND(AA189=[2]Matrica!$A$8,AB189=[2]Matrica!$H$3),[2]Matrica!$H$8,IF(AND(AA189=[2]Matrica!$A$9,AB189=[2]Matrica!$B$3),[2]Matrica!$B$9,IF(AND(AA189=[2]Matrica!$A$9,AB189=[2]Matrica!$E$3),[2]Matrica!$E$9,IF(AND(AA189=[2]Matrica!$A$9,AB189=[2]Matrica!$H$3),[2]Matrica!$H$9,IF(AND(AA189=[2]Matrica!$A$10,AB189=[2]Matrica!$B$3),[2]Matrica!$B$10,IF(AND(AA189=[2]Matrica!$A$10,AB189=[2]Matrica!$E$3),[2]Matrica!$E$10,IF(AND(AA189=[2]Matrica!$A$10,AB189=[2]Matrica!$H$3),[2]Matrica!$H$10,IF(AND(AA189=[2]Matrica!$A$11,AB189=[2]Matrica!$B$3),[2]Matrica!$B$11,IF(AND(AA189=[2]Matrica!$A$11,AB189=[2]Matrica!$E$3),[2]Matrica!$E$11,IF(AND(AA189=[2]Matrica!$A$11,AB189=[2]Matrica!$H$3),[2]Matrica!$H$11,IF(AND(AA189=[2]Matrica!$A$12,AB189=[2]Matrica!$B$3),[2]Matrica!$B$12,IF(AND(AA189=[2]Matrica!$A$12,AB189=[2]Matrica!$E$3),[2]Matrica!$E$12,IF(AND(AA189=[2]Matrica!$A$12,AB189=[2]Matrica!$H$3),[2]Matrica!$H$12,IF(AND(AA189=[2]Matrica!$A$13,AB189=[2]Matrica!$B$3),[2]Matrica!$B$13,IF(AND(AA189=[2]Matrica!$A$13,AB189=[2]Matrica!$E$3),[2]Matrica!$E$13,IF(AND(AA189=[2]Matrica!$A$13,AB189=[2]Matrica!$H$3),[2]Matrica!$H$13,IF(AND(AA189=[2]Matrica!$A$14,AB189=[2]Matrica!$B$3),[2]Matrica!$B$14,IF(AND(AA189=[2]Matrica!$A$14,AB189=[2]Matrica!$E$3),[2]Matrica!$E$14,IF(AND(AA189=[2]Matrica!$A$14,AB189=[2]Matrica!$H$3),[2]Matrica!$H$14,IF(AND(AA189=[2]Matrica!$A$15,AB189=[2]Matrica!$B$3),[2]Matrica!$B$15,IF(AND(AA189=[2]Matrica!$A$15,AB189=[2]Matrica!$E$3),[2]Matrica!$E$15,IF(AND(AA189=[2]Matrica!$A$15,AB189=[2]Matrica!$H$3),[2]Matrica!$H$15,IF(AND(AA189=[2]Matrica!$A$16,AB189=[2]Matrica!$B$3),[2]Matrica!$B$16,IF(AND(AA189=[2]Matrica!$A$16,AB189=[2]Matrica!$E$3),[2]Matrica!$E$16,IF(AND(AA189=[2]Matrica!$A$16,AB189=[2]Matrica!$H$3),[2]Matrica!$H$16,"")))))))))))))))))))))))))))))))))))))))</f>
        <v>2.92</v>
      </c>
      <c r="Z189" s="36">
        <f>IF(AND(AA189=[2]Matrica!$A$4,AB189=[2]Matrica!$B$3),[2]Matrica!$D$4,IF(AND(AA189=[2]Matrica!$A$4,AB189=[2]Matrica!$E$3),[2]Matrica!$G$4,IF(AND(AA189=[2]Matrica!$A$4,AB189=[2]Matrica!$H$3),[2]Matrica!$J$4,IF(AND(AA189=[2]Matrica!$A$5,AB189=[2]Matrica!$B$3),[2]Matrica!$D$5,IF(AND(AA189=[2]Matrica!$A$5,AB189=[2]Matrica!$E$3),[2]Matrica!$G$5,IF(AND(AA189=[2]Matrica!$A$5,AB189=[2]Matrica!$H$3),[2]Matrica!$J$5,IF(AND(AA189=[2]Matrica!$A$6,AB189=[2]Matrica!$B$3),[2]Matrica!$D$6,IF(AND(AA189=[2]Matrica!$A$6,AB189=[2]Matrica!$E$3),[2]Matrica!$G$6,IF(AND(AA189=[2]Matrica!$A$6,AB189=[2]Matrica!$H$3),[2]Matrica!$J$6,IF(AND(AA189=[2]Matrica!$A$7,AB189=[2]Matrica!$B$3),[2]Matrica!$D$7,IF(AND(AA189=[2]Matrica!$A$7,AB189=[2]Matrica!$E$3),[2]Matrica!$G$7,IF(AND(AA189=[2]Matrica!$A$7,AB189=[2]Matrica!$H$3),[2]Matrica!$J$7,IF(AND(AA189=[2]Matrica!$A$8,AB189=[2]Matrica!$B$3),[2]Matrica!$D$8,IF(AND(AA189=[2]Matrica!$A$8,AB189=[2]Matrica!$E$3),[2]Matrica!$G$8,IF(AND(AA189=[2]Matrica!$A$8,AB189=[2]Matrica!$H$3),[2]Matrica!$J$8,IF(AND(AA189=[2]Matrica!$A$9,AB189=[2]Matrica!$B$3),[2]Matrica!$D$9,IF(AND(AA189=[2]Matrica!$A$9,AB189=[2]Matrica!$E$3),[2]Matrica!$G$9,IF(AND(AA189=[2]Matrica!$A$9,AB189=[2]Matrica!$H$3),[2]Matrica!$J$9,IF(AND(AA189=[2]Matrica!$A$10,AB189=[2]Matrica!$B$3),[2]Matrica!$D$10,IF(AND(AA189=[2]Matrica!$A$10,AB189=[2]Matrica!$E$3),[2]Matrica!$G$10,IF(AND(AA189=[2]Matrica!$A$10,AB189=[2]Matrica!$H$3),[2]Matrica!$J$10,IF(AND(AA189=[2]Matrica!$A$11,AB189=[2]Matrica!$B$3),[2]Matrica!$D$11,IF(AND(AA189=[2]Matrica!$A$11,AB189=[2]Matrica!$E$3),[2]Matrica!$G$11,IF(AND(AA189=[2]Matrica!$A$11,AB189=[2]Matrica!$H$3),[2]Matrica!$J$11,IF(AND(AA189=[2]Matrica!$A$12,AB189=[2]Matrica!$B$3),[2]Matrica!$D$12,IF(AND(AA189=[2]Matrica!$A$12,AB189=[2]Matrica!$E$3),[2]Matrica!$G$12,IF(AND(AA189=[2]Matrica!$A$12,AB189=[2]Matrica!$H$3),[2]Matrica!$J$12,IF(AND(AA189=[2]Matrica!$A$13,AB189=[2]Matrica!$B$3),[2]Matrica!$D$13,IF(AND(AA189=[2]Matrica!$A$13,AB189=[2]Matrica!$E$3),[2]Matrica!$G$13,IF(AND(AA189=[2]Matrica!$A$13,AB189=[2]Matrica!$H$3),[2]Matrica!$J$13,IF(AND(AA189=[2]Matrica!$A$14,AB189=[2]Matrica!$B$3),[2]Matrica!$D$14,IF(AND(AA189=[2]Matrica!$A$14,AB189=[2]Matrica!$E$3),[2]Matrica!$G$14,IF(AND(AA189=[2]Matrica!$A$14,AB189=[2]Matrica!$H$3),[2]Matrica!$J$14,IF(AND(AA189=[2]Matrica!$A$15,AB189=[2]Matrica!$B$3),[2]Matrica!$D$15,IF(AND(AA189=[2]Matrica!$A$15,AB189=[2]Matrica!$E$3),[2]Matrica!$G$15,IF(AND(AA189=[2]Matrica!$A$15,AB189=[2]Matrica!$H$3),[2]Matrica!$J$15,IF(AND(AA189=[2]Matrica!$A$16,AB189=[2]Matrica!$B$3),[2]Matrica!$D$16,IF(AND(AA189=[2]Matrica!$A$16,AB189=[2]Matrica!$E$3),[2]Matrica!$G$16,IF(AND(AA189=[2]Matrica!$A$16,AB189=[2]Matrica!$H$3),[2]Matrica!$J$16,"")))))))))))))))))))))))))))))))))))))))</f>
        <v>3.11</v>
      </c>
      <c r="AA189" s="184" t="s">
        <v>10</v>
      </c>
      <c r="AB189" s="185">
        <v>1</v>
      </c>
      <c r="AC189" s="184">
        <v>2.92</v>
      </c>
      <c r="AD189" s="184" t="s">
        <v>10</v>
      </c>
      <c r="AE189" s="185">
        <v>1</v>
      </c>
      <c r="AF189" s="184">
        <v>2.92</v>
      </c>
      <c r="AG189" s="174">
        <v>1</v>
      </c>
      <c r="AH189" s="136"/>
      <c r="AI189" s="175">
        <f t="shared" si="58"/>
        <v>41735.501599999996</v>
      </c>
      <c r="AJ189" s="175">
        <f t="shared" si="59"/>
        <v>-16.091963469893678</v>
      </c>
      <c r="AK189" s="176" t="s">
        <v>8</v>
      </c>
      <c r="AL189" s="176">
        <v>1</v>
      </c>
      <c r="AM189" s="176">
        <v>3.86</v>
      </c>
      <c r="AN189" s="177">
        <f t="shared" si="88"/>
        <v>55170.902799999996</v>
      </c>
      <c r="AO189" s="177">
        <f t="shared" ref="AO189" si="91">+(AN189/P189-1)*100</f>
        <v>10.919527741852875</v>
      </c>
      <c r="AP189" s="175">
        <f t="shared" si="60"/>
        <v>41735.501599999996</v>
      </c>
      <c r="AQ189" s="177">
        <f t="shared" si="61"/>
        <v>55170.902799999996</v>
      </c>
      <c r="AR189" s="178">
        <f t="shared" si="62"/>
        <v>-13435.4012</v>
      </c>
    </row>
    <row r="190" spans="3:44" ht="80.099999999999994" customHeight="1">
      <c r="C190" s="36" t="s">
        <v>343</v>
      </c>
      <c r="D190" s="144" t="s">
        <v>344</v>
      </c>
      <c r="E190" s="167" t="s">
        <v>360</v>
      </c>
      <c r="F190" s="41" t="s">
        <v>304</v>
      </c>
      <c r="G190" s="36"/>
      <c r="H190" s="36"/>
      <c r="I190" s="36"/>
      <c r="J190" s="36">
        <v>13.49</v>
      </c>
      <c r="K190" s="36">
        <v>17.32</v>
      </c>
      <c r="L190" s="40">
        <v>13.49</v>
      </c>
      <c r="M190" s="40">
        <v>17.32</v>
      </c>
      <c r="N190" s="39">
        <v>2736.86</v>
      </c>
      <c r="O190" s="39">
        <v>36920.241399999999</v>
      </c>
      <c r="P190" s="39">
        <v>47402.415200000003</v>
      </c>
      <c r="Q190" s="39">
        <f t="shared" si="67"/>
        <v>13.104598789642749</v>
      </c>
      <c r="R190" s="39">
        <f t="shared" si="68"/>
        <v>16.825177986405667</v>
      </c>
      <c r="S190" s="39">
        <f t="shared" si="82"/>
        <v>2.58</v>
      </c>
      <c r="T190" s="36" t="str">
        <f>IF(AND('[2]Радна места'!S190&gt;=[2]Matrica!$B$4,'[2]Радна места'!S190&lt;=[2]Matrica!$J$4),"XIII",IF(AND('[2]Радна места'!S190&gt;=[2]Matrica!$B$5,'[2]Радна места'!S190&lt;=[2]Matrica!$J$5),"XII",IF(AND('[2]Радна места'!S190&gt;=[2]Matrica!$B$6,'[2]Радна места'!S190&lt;=[2]Matrica!$J$6),"XI",IF(AND('[2]Радна места'!S190&gt;=[2]Matrica!$B$7,'[2]Радна места'!S190&lt;=[2]Matrica!$J$7),"X",IF(AND('[2]Радна места'!S190&gt;=[2]Matrica!$B$8,'[2]Радна места'!S190&lt;=[2]Matrica!$J$8),"IX",IF(AND('[2]Радна места'!S190&gt;=[2]Matrica!$B$9,'[2]Радна места'!S190&lt;=[2]Matrica!$J$9),"VIII",IF(AND('[2]Радна места'!S190&gt;=[2]Matrica!$B$10,'[2]Радна места'!S190&lt;=[2]Matrica!$J$10),"VII",IF(AND('[2]Радна места'!S190&gt;=[2]Matrica!$B$11,'[2]Радна места'!S190&lt;=[2]Matrica!$J$11),"VI",IF(AND('[2]Радна места'!S190&gt;=[2]Matrica!$B$12,'[2]Радна места'!S190&lt;=[2]Matrica!$J$12),"V",IF(AND('[2]Радна места'!S190&gt;=[2]Matrica!$B$13,'[2]Радна места'!S190&lt;=[2]Matrica!$J$13),"IV",IF(AND('[2]Радна места'!S190&gt;=[2]Matrica!$B$14,'[2]Радна места'!S190&lt;=[2]Matrica!$J$14),"III",IF(AND('[2]Радна места'!S190&gt;=[2]Matrica!$B$15,'[2]Радна места'!S190&lt;=[2]Matrica!$J$15),"II",IF(AND('[2]Радна места'!S190&gt;=1.1,'[2]Радна места'!S190&lt;=[2]Matrica!$J$16),"I","")))))))))))))</f>
        <v>VI</v>
      </c>
      <c r="U190" s="36" t="str">
        <f t="shared" si="83"/>
        <v>1</v>
      </c>
      <c r="V190" s="39">
        <f t="shared" si="84"/>
        <v>3.32</v>
      </c>
      <c r="W190" s="36" t="str">
        <f>IF(AND('[2]Радна места'!V190&gt;=[2]Matrica!$B$4,'[2]Радна места'!V190&lt;=[2]Matrica!$J$4),"XIII",IF(AND('[2]Радна места'!V190&gt;=[2]Matrica!$B$5,'[2]Радна места'!V190&lt;=[2]Matrica!$J$5),"XII",IF(AND('[2]Радна места'!V190&gt;=[2]Matrica!$B$6,'[2]Радна места'!V190&lt;=[2]Matrica!$J$6),"XI",IF(AND('[2]Радна места'!V190&gt;=[2]Matrica!$B$7,'[2]Радна места'!V190&lt;=[2]Matrica!$J$7),"X",IF(AND('[2]Радна места'!V190&gt;=[2]Matrica!$B$8,'[2]Радна места'!V190&lt;=[2]Matrica!$J$8),"IX",IF(AND('[2]Радна места'!V190&gt;=[2]Matrica!$B$9,'[2]Радна места'!V190&lt;=[2]Matrica!$J$9),"VIII",IF(AND('[2]Радна места'!V190&gt;=[2]Matrica!$B$10,'[2]Радна места'!V190&lt;=[2]Matrica!$J$10),"VII",IF(AND('[2]Радна места'!V190&gt;=[2]Matrica!$B$11,'[2]Радна места'!V190&lt;=[2]Matrica!$J$11),"VI",IF(AND('[2]Радна места'!V190&gt;=[2]Matrica!$B$12,'[2]Радна места'!V190&lt;=[2]Matrica!$J$12),"V",IF(AND('[2]Радна места'!V190&gt;=[2]Matrica!$B$13,'[2]Радна места'!V190&lt;=[2]Matrica!$J$13),"IV",IF(AND('[2]Радна места'!V190&gt;=[2]Matrica!$B$14,'[2]Радна места'!V190&lt;=[2]Matrica!$J$14),"III",IF(AND('[2]Радна места'!V190&gt;=[2]Matrica!$B$15,'[2]Радна места'!V190&lt;=[2]Matrica!$J$15),"II",IF(AND('[2]Радна места'!V190&gt;=1.1,'[2]Радна места'!V190&lt;=[2]Matrica!$J$16),"I","")))))))))))))</f>
        <v>VIII</v>
      </c>
      <c r="X190" s="36" t="str">
        <f t="shared" si="85"/>
        <v>2</v>
      </c>
      <c r="Y190" s="36">
        <f>IF(AND(AA190=[2]Matrica!$A$4,AB190=[2]Matrica!$B$3),[2]Matrica!$B$4,IF(AND(AA190=[2]Matrica!$A$4,AB190=[2]Matrica!$E$3),[2]Matrica!$E$4,IF(AND(AA190=[2]Matrica!$A$4,AB190=[2]Matrica!$H$3),[2]Matrica!$H$4,IF(AND(AA190=[2]Matrica!$A$5,AB190=[2]Matrica!$B$3),[2]Matrica!$B$5,IF(AND(AA190=[2]Matrica!$A$5,AB190=[2]Matrica!$E$3),[2]Matrica!$E$5,IF(AND(AA190=[2]Matrica!$A$5,AB190=[2]Matrica!$H$3),[2]Matrica!$H$5,IF(AND(AA190=[2]Matrica!$A$6,AB190=[2]Matrica!$B$3),[2]Matrica!$B$6,IF(AND(AA190=[2]Matrica!$A$6,AB190=[2]Matrica!$E$3),[2]Matrica!$E$6,IF(AND(AA190=[2]Matrica!$A$6,AB190=[2]Matrica!$H$3),[2]Matrica!$H$6,IF(AND(AA190=[2]Matrica!$A$7,AB190=[2]Matrica!$B$3),[2]Matrica!$B$7,IF(AND(AA190=[2]Matrica!$A$7,AB190=[2]Matrica!$E$3),[2]Matrica!$E$7,IF(AND(AA190=[2]Matrica!$A$7,AB190=[2]Matrica!$H$3),[2]Matrica!$H$7,IF(AND(AA190=[2]Matrica!$A$8,AB190=[2]Matrica!$B$3),[2]Matrica!$B$8,IF(AND(AA190=[2]Matrica!$A$8,AB190=[2]Matrica!$E$3),[2]Matrica!$E$8,IF(AND(AA190=[2]Matrica!$A$8,AB190=[2]Matrica!$H$3),[2]Matrica!$H$8,IF(AND(AA190=[2]Matrica!$A$9,AB190=[2]Matrica!$B$3),[2]Matrica!$B$9,IF(AND(AA190=[2]Matrica!$A$9,AB190=[2]Matrica!$E$3),[2]Matrica!$E$9,IF(AND(AA190=[2]Matrica!$A$9,AB190=[2]Matrica!$H$3),[2]Matrica!$H$9,IF(AND(AA190=[2]Matrica!$A$10,AB190=[2]Matrica!$B$3),[2]Matrica!$B$10,IF(AND(AA190=[2]Matrica!$A$10,AB190=[2]Matrica!$E$3),[2]Matrica!$E$10,IF(AND(AA190=[2]Matrica!$A$10,AB190=[2]Matrica!$H$3),[2]Matrica!$H$10,IF(AND(AA190=[2]Matrica!$A$11,AB190=[2]Matrica!$B$3),[2]Matrica!$B$11,IF(AND(AA190=[2]Matrica!$A$11,AB190=[2]Matrica!$E$3),[2]Matrica!$E$11,IF(AND(AA190=[2]Matrica!$A$11,AB190=[2]Matrica!$H$3),[2]Matrica!$H$11,IF(AND(AA190=[2]Matrica!$A$12,AB190=[2]Matrica!$B$3),[2]Matrica!$B$12,IF(AND(AA190=[2]Matrica!$A$12,AB190=[2]Matrica!$E$3),[2]Matrica!$E$12,IF(AND(AA190=[2]Matrica!$A$12,AB190=[2]Matrica!$H$3),[2]Matrica!$H$12,IF(AND(AA190=[2]Matrica!$A$13,AB190=[2]Matrica!$B$3),[2]Matrica!$B$13,IF(AND(AA190=[2]Matrica!$A$13,AB190=[2]Matrica!$E$3),[2]Matrica!$E$13,IF(AND(AA190=[2]Matrica!$A$13,AB190=[2]Matrica!$H$3),[2]Matrica!$H$13,IF(AND(AA190=[2]Matrica!$A$14,AB190=[2]Matrica!$B$3),[2]Matrica!$B$14,IF(AND(AA190=[2]Matrica!$A$14,AB190=[2]Matrica!$E$3),[2]Matrica!$E$14,IF(AND(AA190=[2]Matrica!$A$14,AB190=[2]Matrica!$H$3),[2]Matrica!$H$14,IF(AND(AA190=[2]Matrica!$A$15,AB190=[2]Matrica!$B$3),[2]Matrica!$B$15,IF(AND(AA190=[2]Matrica!$A$15,AB190=[2]Matrica!$E$3),[2]Matrica!$E$15,IF(AND(AA190=[2]Matrica!$A$15,AB190=[2]Matrica!$H$3),[2]Matrica!$H$15,IF(AND(AA190=[2]Matrica!$A$16,AB190=[2]Matrica!$B$3),[2]Matrica!$B$16,IF(AND(AA190=[2]Matrica!$A$16,AB190=[2]Matrica!$E$3),[2]Matrica!$E$16,IF(AND(AA190=[2]Matrica!$A$16,AB190=[2]Matrica!$H$3),[2]Matrica!$H$16,"")))))))))))))))))))))))))))))))))))))))</f>
        <v>2.92</v>
      </c>
      <c r="Z190" s="36">
        <f>IF(AND(AA190=[2]Matrica!$A$4,AB190=[2]Matrica!$B$3),[2]Matrica!$D$4,IF(AND(AA190=[2]Matrica!$A$4,AB190=[2]Matrica!$E$3),[2]Matrica!$G$4,IF(AND(AA190=[2]Matrica!$A$4,AB190=[2]Matrica!$H$3),[2]Matrica!$J$4,IF(AND(AA190=[2]Matrica!$A$5,AB190=[2]Matrica!$B$3),[2]Matrica!$D$5,IF(AND(AA190=[2]Matrica!$A$5,AB190=[2]Matrica!$E$3),[2]Matrica!$G$5,IF(AND(AA190=[2]Matrica!$A$5,AB190=[2]Matrica!$H$3),[2]Matrica!$J$5,IF(AND(AA190=[2]Matrica!$A$6,AB190=[2]Matrica!$B$3),[2]Matrica!$D$6,IF(AND(AA190=[2]Matrica!$A$6,AB190=[2]Matrica!$E$3),[2]Matrica!$G$6,IF(AND(AA190=[2]Matrica!$A$6,AB190=[2]Matrica!$H$3),[2]Matrica!$J$6,IF(AND(AA190=[2]Matrica!$A$7,AB190=[2]Matrica!$B$3),[2]Matrica!$D$7,IF(AND(AA190=[2]Matrica!$A$7,AB190=[2]Matrica!$E$3),[2]Matrica!$G$7,IF(AND(AA190=[2]Matrica!$A$7,AB190=[2]Matrica!$H$3),[2]Matrica!$J$7,IF(AND(AA190=[2]Matrica!$A$8,AB190=[2]Matrica!$B$3),[2]Matrica!$D$8,IF(AND(AA190=[2]Matrica!$A$8,AB190=[2]Matrica!$E$3),[2]Matrica!$G$8,IF(AND(AA190=[2]Matrica!$A$8,AB190=[2]Matrica!$H$3),[2]Matrica!$J$8,IF(AND(AA190=[2]Matrica!$A$9,AB190=[2]Matrica!$B$3),[2]Matrica!$D$9,IF(AND(AA190=[2]Matrica!$A$9,AB190=[2]Matrica!$E$3),[2]Matrica!$G$9,IF(AND(AA190=[2]Matrica!$A$9,AB190=[2]Matrica!$H$3),[2]Matrica!$J$9,IF(AND(AA190=[2]Matrica!$A$10,AB190=[2]Matrica!$B$3),[2]Matrica!$D$10,IF(AND(AA190=[2]Matrica!$A$10,AB190=[2]Matrica!$E$3),[2]Matrica!$G$10,IF(AND(AA190=[2]Matrica!$A$10,AB190=[2]Matrica!$H$3),[2]Matrica!$J$10,IF(AND(AA190=[2]Matrica!$A$11,AB190=[2]Matrica!$B$3),[2]Matrica!$D$11,IF(AND(AA190=[2]Matrica!$A$11,AB190=[2]Matrica!$E$3),[2]Matrica!$G$11,IF(AND(AA190=[2]Matrica!$A$11,AB190=[2]Matrica!$H$3),[2]Matrica!$J$11,IF(AND(AA190=[2]Matrica!$A$12,AB190=[2]Matrica!$B$3),[2]Matrica!$D$12,IF(AND(AA190=[2]Matrica!$A$12,AB190=[2]Matrica!$E$3),[2]Matrica!$G$12,IF(AND(AA190=[2]Matrica!$A$12,AB190=[2]Matrica!$H$3),[2]Matrica!$J$12,IF(AND(AA190=[2]Matrica!$A$13,AB190=[2]Matrica!$B$3),[2]Matrica!$D$13,IF(AND(AA190=[2]Matrica!$A$13,AB190=[2]Matrica!$E$3),[2]Matrica!$G$13,IF(AND(AA190=[2]Matrica!$A$13,AB190=[2]Matrica!$H$3),[2]Matrica!$J$13,IF(AND(AA190=[2]Matrica!$A$14,AB190=[2]Matrica!$B$3),[2]Matrica!$D$14,IF(AND(AA190=[2]Matrica!$A$14,AB190=[2]Matrica!$E$3),[2]Matrica!$G$14,IF(AND(AA190=[2]Matrica!$A$14,AB190=[2]Matrica!$H$3),[2]Matrica!$J$14,IF(AND(AA190=[2]Matrica!$A$15,AB190=[2]Matrica!$B$3),[2]Matrica!$D$15,IF(AND(AA190=[2]Matrica!$A$15,AB190=[2]Matrica!$E$3),[2]Matrica!$G$15,IF(AND(AA190=[2]Matrica!$A$15,AB190=[2]Matrica!$H$3),[2]Matrica!$J$15,IF(AND(AA190=[2]Matrica!$A$16,AB190=[2]Matrica!$B$3),[2]Matrica!$D$16,IF(AND(AA190=[2]Matrica!$A$16,AB190=[2]Matrica!$E$3),[2]Matrica!$G$16,IF(AND(AA190=[2]Matrica!$A$16,AB190=[2]Matrica!$H$3),[2]Matrica!$J$16,"")))))))))))))))))))))))))))))))))))))))</f>
        <v>3.11</v>
      </c>
      <c r="AA190" s="184" t="s">
        <v>10</v>
      </c>
      <c r="AB190" s="185">
        <v>1</v>
      </c>
      <c r="AC190" s="184">
        <v>2.92</v>
      </c>
      <c r="AD190" s="184" t="s">
        <v>10</v>
      </c>
      <c r="AE190" s="185">
        <v>1</v>
      </c>
      <c r="AF190" s="184">
        <v>2.92</v>
      </c>
      <c r="AG190" s="174">
        <v>2</v>
      </c>
      <c r="AH190" s="136"/>
      <c r="AI190" s="175">
        <f t="shared" si="58"/>
        <v>41735.501599999996</v>
      </c>
      <c r="AJ190" s="175">
        <f t="shared" si="59"/>
        <v>-11.954904778775932</v>
      </c>
      <c r="AK190" s="176" t="s">
        <v>8</v>
      </c>
      <c r="AL190" s="176">
        <v>1</v>
      </c>
      <c r="AM190" s="176">
        <v>3.86</v>
      </c>
      <c r="AN190" s="177">
        <f t="shared" si="88"/>
        <v>55170.902799999996</v>
      </c>
      <c r="AO190" s="177">
        <f t="shared" ref="AO190:AO198" si="92">+(AN190/P190-1)*100</f>
        <v>16.388379299289358</v>
      </c>
      <c r="AP190" s="175">
        <f t="shared" si="60"/>
        <v>83471.003199999992</v>
      </c>
      <c r="AQ190" s="177">
        <f t="shared" si="61"/>
        <v>110341.80559999999</v>
      </c>
      <c r="AR190" s="178">
        <f t="shared" si="62"/>
        <v>-26870.8024</v>
      </c>
    </row>
    <row r="191" spans="3:44" ht="80.099999999999994" customHeight="1">
      <c r="C191" s="36" t="s">
        <v>345</v>
      </c>
      <c r="D191" s="144" t="s">
        <v>346</v>
      </c>
      <c r="E191" s="167" t="s">
        <v>361</v>
      </c>
      <c r="F191" s="41" t="s">
        <v>304</v>
      </c>
      <c r="G191" s="36"/>
      <c r="H191" s="36"/>
      <c r="I191" s="36"/>
      <c r="J191" s="36">
        <v>13.49</v>
      </c>
      <c r="K191" s="36">
        <v>16.95</v>
      </c>
      <c r="L191" s="40">
        <v>13.49</v>
      </c>
      <c r="M191" s="40">
        <v>16.95</v>
      </c>
      <c r="N191" s="39">
        <v>2736.86</v>
      </c>
      <c r="O191" s="39">
        <v>36920.241399999999</v>
      </c>
      <c r="P191" s="39">
        <v>46389.777000000002</v>
      </c>
      <c r="Q191" s="39">
        <f t="shared" si="67"/>
        <v>13.104598789642749</v>
      </c>
      <c r="R191" s="39">
        <f t="shared" si="68"/>
        <v>16.465748664525176</v>
      </c>
      <c r="S191" s="39">
        <f t="shared" si="82"/>
        <v>2.58</v>
      </c>
      <c r="T191" s="36" t="str">
        <f>IF(AND('[2]Радна места'!S191&gt;=[2]Matrica!$B$4,'[2]Радна места'!S191&lt;=[2]Matrica!$J$4),"XIII",IF(AND('[2]Радна места'!S191&gt;=[2]Matrica!$B$5,'[2]Радна места'!S191&lt;=[2]Matrica!$J$5),"XII",IF(AND('[2]Радна места'!S191&gt;=[2]Matrica!$B$6,'[2]Радна места'!S191&lt;=[2]Matrica!$J$6),"XI",IF(AND('[2]Радна места'!S191&gt;=[2]Matrica!$B$7,'[2]Радна места'!S191&lt;=[2]Matrica!$J$7),"X",IF(AND('[2]Радна места'!S191&gt;=[2]Matrica!$B$8,'[2]Радна места'!S191&lt;=[2]Matrica!$J$8),"IX",IF(AND('[2]Радна места'!S191&gt;=[2]Matrica!$B$9,'[2]Радна места'!S191&lt;=[2]Matrica!$J$9),"VIII",IF(AND('[2]Радна места'!S191&gt;=[2]Matrica!$B$10,'[2]Радна места'!S191&lt;=[2]Matrica!$J$10),"VII",IF(AND('[2]Радна места'!S191&gt;=[2]Matrica!$B$11,'[2]Радна места'!S191&lt;=[2]Matrica!$J$11),"VI",IF(AND('[2]Радна места'!S191&gt;=[2]Matrica!$B$12,'[2]Радна места'!S191&lt;=[2]Matrica!$J$12),"V",IF(AND('[2]Радна места'!S191&gt;=[2]Matrica!$B$13,'[2]Радна места'!S191&lt;=[2]Matrica!$J$13),"IV",IF(AND('[2]Радна места'!S191&gt;=[2]Matrica!$B$14,'[2]Радна места'!S191&lt;=[2]Matrica!$J$14),"III",IF(AND('[2]Радна места'!S191&gt;=[2]Matrica!$B$15,'[2]Радна места'!S191&lt;=[2]Matrica!$J$15),"II",IF(AND('[2]Радна места'!S191&gt;=1.1,'[2]Радна места'!S191&lt;=[2]Matrica!$J$16),"I","")))))))))))))</f>
        <v>VI</v>
      </c>
      <c r="U191" s="36" t="str">
        <f t="shared" si="83"/>
        <v>1</v>
      </c>
      <c r="V191" s="39">
        <f t="shared" si="84"/>
        <v>3.25</v>
      </c>
      <c r="W191" s="36" t="str">
        <f>IF(AND('[2]Радна места'!V191&gt;=[2]Matrica!$B$4,'[2]Радна места'!V191&lt;=[2]Matrica!$J$4),"XIII",IF(AND('[2]Радна места'!V191&gt;=[2]Matrica!$B$5,'[2]Радна места'!V191&lt;=[2]Matrica!$J$5),"XII",IF(AND('[2]Радна места'!V191&gt;=[2]Matrica!$B$6,'[2]Радна места'!V191&lt;=[2]Matrica!$J$6),"XI",IF(AND('[2]Радна места'!V191&gt;=[2]Matrica!$B$7,'[2]Радна места'!V191&lt;=[2]Matrica!$J$7),"X",IF(AND('[2]Радна места'!V191&gt;=[2]Matrica!$B$8,'[2]Радна места'!V191&lt;=[2]Matrica!$J$8),"IX",IF(AND('[2]Радна места'!V191&gt;=[2]Matrica!$B$9,'[2]Радна места'!V191&lt;=[2]Matrica!$J$9),"VIII",IF(AND('[2]Радна места'!V191&gt;=[2]Matrica!$B$10,'[2]Радна места'!V191&lt;=[2]Matrica!$J$10),"VII",IF(AND('[2]Радна места'!V191&gt;=[2]Matrica!$B$11,'[2]Радна места'!V191&lt;=[2]Matrica!$J$11),"VI",IF(AND('[2]Радна места'!V191&gt;=[2]Matrica!$B$12,'[2]Радна места'!V191&lt;=[2]Matrica!$J$12),"V",IF(AND('[2]Радна места'!V191&gt;=[2]Matrica!$B$13,'[2]Радна места'!V191&lt;=[2]Matrica!$J$13),"IV",IF(AND('[2]Радна места'!V191&gt;=[2]Matrica!$B$14,'[2]Радна места'!V191&lt;=[2]Matrica!$J$14),"III",IF(AND('[2]Радна места'!V191&gt;=[2]Matrica!$B$15,'[2]Радна места'!V191&lt;=[2]Matrica!$J$15),"II",IF(AND('[2]Радна места'!V191&gt;=1.1,'[2]Радна места'!V191&lt;=[2]Matrica!$J$16),"I","")))))))))))))</f>
        <v>VII</v>
      </c>
      <c r="X191" s="36" t="str">
        <f t="shared" si="85"/>
        <v>2</v>
      </c>
      <c r="Y191" s="36">
        <f>IF(AND(AA191=[2]Matrica!$A$4,AB191=[2]Matrica!$B$3),[2]Matrica!$B$4,IF(AND(AA191=[2]Matrica!$A$4,AB191=[2]Matrica!$E$3),[2]Matrica!$E$4,IF(AND(AA191=[2]Matrica!$A$4,AB191=[2]Matrica!$H$3),[2]Matrica!$H$4,IF(AND(AA191=[2]Matrica!$A$5,AB191=[2]Matrica!$B$3),[2]Matrica!$B$5,IF(AND(AA191=[2]Matrica!$A$5,AB191=[2]Matrica!$E$3),[2]Matrica!$E$5,IF(AND(AA191=[2]Matrica!$A$5,AB191=[2]Matrica!$H$3),[2]Matrica!$H$5,IF(AND(AA191=[2]Matrica!$A$6,AB191=[2]Matrica!$B$3),[2]Matrica!$B$6,IF(AND(AA191=[2]Matrica!$A$6,AB191=[2]Matrica!$E$3),[2]Matrica!$E$6,IF(AND(AA191=[2]Matrica!$A$6,AB191=[2]Matrica!$H$3),[2]Matrica!$H$6,IF(AND(AA191=[2]Matrica!$A$7,AB191=[2]Matrica!$B$3),[2]Matrica!$B$7,IF(AND(AA191=[2]Matrica!$A$7,AB191=[2]Matrica!$E$3),[2]Matrica!$E$7,IF(AND(AA191=[2]Matrica!$A$7,AB191=[2]Matrica!$H$3),[2]Matrica!$H$7,IF(AND(AA191=[2]Matrica!$A$8,AB191=[2]Matrica!$B$3),[2]Matrica!$B$8,IF(AND(AA191=[2]Matrica!$A$8,AB191=[2]Matrica!$E$3),[2]Matrica!$E$8,IF(AND(AA191=[2]Matrica!$A$8,AB191=[2]Matrica!$H$3),[2]Matrica!$H$8,IF(AND(AA191=[2]Matrica!$A$9,AB191=[2]Matrica!$B$3),[2]Matrica!$B$9,IF(AND(AA191=[2]Matrica!$A$9,AB191=[2]Matrica!$E$3),[2]Matrica!$E$9,IF(AND(AA191=[2]Matrica!$A$9,AB191=[2]Matrica!$H$3),[2]Matrica!$H$9,IF(AND(AA191=[2]Matrica!$A$10,AB191=[2]Matrica!$B$3),[2]Matrica!$B$10,IF(AND(AA191=[2]Matrica!$A$10,AB191=[2]Matrica!$E$3),[2]Matrica!$E$10,IF(AND(AA191=[2]Matrica!$A$10,AB191=[2]Matrica!$H$3),[2]Matrica!$H$10,IF(AND(AA191=[2]Matrica!$A$11,AB191=[2]Matrica!$B$3),[2]Matrica!$B$11,IF(AND(AA191=[2]Matrica!$A$11,AB191=[2]Matrica!$E$3),[2]Matrica!$E$11,IF(AND(AA191=[2]Matrica!$A$11,AB191=[2]Matrica!$H$3),[2]Matrica!$H$11,IF(AND(AA191=[2]Matrica!$A$12,AB191=[2]Matrica!$B$3),[2]Matrica!$B$12,IF(AND(AA191=[2]Matrica!$A$12,AB191=[2]Matrica!$E$3),[2]Matrica!$E$12,IF(AND(AA191=[2]Matrica!$A$12,AB191=[2]Matrica!$H$3),[2]Matrica!$H$12,IF(AND(AA191=[2]Matrica!$A$13,AB191=[2]Matrica!$B$3),[2]Matrica!$B$13,IF(AND(AA191=[2]Matrica!$A$13,AB191=[2]Matrica!$E$3),[2]Matrica!$E$13,IF(AND(AA191=[2]Matrica!$A$13,AB191=[2]Matrica!$H$3),[2]Matrica!$H$13,IF(AND(AA191=[2]Matrica!$A$14,AB191=[2]Matrica!$B$3),[2]Matrica!$B$14,IF(AND(AA191=[2]Matrica!$A$14,AB191=[2]Matrica!$E$3),[2]Matrica!$E$14,IF(AND(AA191=[2]Matrica!$A$14,AB191=[2]Matrica!$H$3),[2]Matrica!$H$14,IF(AND(AA191=[2]Matrica!$A$15,AB191=[2]Matrica!$B$3),[2]Matrica!$B$15,IF(AND(AA191=[2]Matrica!$A$15,AB191=[2]Matrica!$E$3),[2]Matrica!$E$15,IF(AND(AA191=[2]Matrica!$A$15,AB191=[2]Matrica!$H$3),[2]Matrica!$H$15,IF(AND(AA191=[2]Matrica!$A$16,AB191=[2]Matrica!$B$3),[2]Matrica!$B$16,IF(AND(AA191=[2]Matrica!$A$16,AB191=[2]Matrica!$E$3),[2]Matrica!$E$16,IF(AND(AA191=[2]Matrica!$A$16,AB191=[2]Matrica!$H$3),[2]Matrica!$H$16,"")))))))))))))))))))))))))))))))))))))))</f>
        <v>2.92</v>
      </c>
      <c r="Z191" s="36">
        <f>IF(AND(AA191=[2]Matrica!$A$4,AB191=[2]Matrica!$B$3),[2]Matrica!$D$4,IF(AND(AA191=[2]Matrica!$A$4,AB191=[2]Matrica!$E$3),[2]Matrica!$G$4,IF(AND(AA191=[2]Matrica!$A$4,AB191=[2]Matrica!$H$3),[2]Matrica!$J$4,IF(AND(AA191=[2]Matrica!$A$5,AB191=[2]Matrica!$B$3),[2]Matrica!$D$5,IF(AND(AA191=[2]Matrica!$A$5,AB191=[2]Matrica!$E$3),[2]Matrica!$G$5,IF(AND(AA191=[2]Matrica!$A$5,AB191=[2]Matrica!$H$3),[2]Matrica!$J$5,IF(AND(AA191=[2]Matrica!$A$6,AB191=[2]Matrica!$B$3),[2]Matrica!$D$6,IF(AND(AA191=[2]Matrica!$A$6,AB191=[2]Matrica!$E$3),[2]Matrica!$G$6,IF(AND(AA191=[2]Matrica!$A$6,AB191=[2]Matrica!$H$3),[2]Matrica!$J$6,IF(AND(AA191=[2]Matrica!$A$7,AB191=[2]Matrica!$B$3),[2]Matrica!$D$7,IF(AND(AA191=[2]Matrica!$A$7,AB191=[2]Matrica!$E$3),[2]Matrica!$G$7,IF(AND(AA191=[2]Matrica!$A$7,AB191=[2]Matrica!$H$3),[2]Matrica!$J$7,IF(AND(AA191=[2]Matrica!$A$8,AB191=[2]Matrica!$B$3),[2]Matrica!$D$8,IF(AND(AA191=[2]Matrica!$A$8,AB191=[2]Matrica!$E$3),[2]Matrica!$G$8,IF(AND(AA191=[2]Matrica!$A$8,AB191=[2]Matrica!$H$3),[2]Matrica!$J$8,IF(AND(AA191=[2]Matrica!$A$9,AB191=[2]Matrica!$B$3),[2]Matrica!$D$9,IF(AND(AA191=[2]Matrica!$A$9,AB191=[2]Matrica!$E$3),[2]Matrica!$G$9,IF(AND(AA191=[2]Matrica!$A$9,AB191=[2]Matrica!$H$3),[2]Matrica!$J$9,IF(AND(AA191=[2]Matrica!$A$10,AB191=[2]Matrica!$B$3),[2]Matrica!$D$10,IF(AND(AA191=[2]Matrica!$A$10,AB191=[2]Matrica!$E$3),[2]Matrica!$G$10,IF(AND(AA191=[2]Matrica!$A$10,AB191=[2]Matrica!$H$3),[2]Matrica!$J$10,IF(AND(AA191=[2]Matrica!$A$11,AB191=[2]Matrica!$B$3),[2]Matrica!$D$11,IF(AND(AA191=[2]Matrica!$A$11,AB191=[2]Matrica!$E$3),[2]Matrica!$G$11,IF(AND(AA191=[2]Matrica!$A$11,AB191=[2]Matrica!$H$3),[2]Matrica!$J$11,IF(AND(AA191=[2]Matrica!$A$12,AB191=[2]Matrica!$B$3),[2]Matrica!$D$12,IF(AND(AA191=[2]Matrica!$A$12,AB191=[2]Matrica!$E$3),[2]Matrica!$G$12,IF(AND(AA191=[2]Matrica!$A$12,AB191=[2]Matrica!$H$3),[2]Matrica!$J$12,IF(AND(AA191=[2]Matrica!$A$13,AB191=[2]Matrica!$B$3),[2]Matrica!$D$13,IF(AND(AA191=[2]Matrica!$A$13,AB191=[2]Matrica!$E$3),[2]Matrica!$G$13,IF(AND(AA191=[2]Matrica!$A$13,AB191=[2]Matrica!$H$3),[2]Matrica!$J$13,IF(AND(AA191=[2]Matrica!$A$14,AB191=[2]Matrica!$B$3),[2]Matrica!$D$14,IF(AND(AA191=[2]Matrica!$A$14,AB191=[2]Matrica!$E$3),[2]Matrica!$G$14,IF(AND(AA191=[2]Matrica!$A$14,AB191=[2]Matrica!$H$3),[2]Matrica!$J$14,IF(AND(AA191=[2]Matrica!$A$15,AB191=[2]Matrica!$B$3),[2]Matrica!$D$15,IF(AND(AA191=[2]Matrica!$A$15,AB191=[2]Matrica!$E$3),[2]Matrica!$G$15,IF(AND(AA191=[2]Matrica!$A$15,AB191=[2]Matrica!$H$3),[2]Matrica!$J$15,IF(AND(AA191=[2]Matrica!$A$16,AB191=[2]Matrica!$B$3),[2]Matrica!$D$16,IF(AND(AA191=[2]Matrica!$A$16,AB191=[2]Matrica!$E$3),[2]Matrica!$G$16,IF(AND(AA191=[2]Matrica!$A$16,AB191=[2]Matrica!$H$3),[2]Matrica!$J$16,"")))))))))))))))))))))))))))))))))))))))</f>
        <v>3.11</v>
      </c>
      <c r="AA191" s="184" t="s">
        <v>10</v>
      </c>
      <c r="AB191" s="185">
        <v>1</v>
      </c>
      <c r="AC191" s="184">
        <v>2.92</v>
      </c>
      <c r="AD191" s="184" t="s">
        <v>10</v>
      </c>
      <c r="AE191" s="185">
        <v>1</v>
      </c>
      <c r="AF191" s="184">
        <v>2.92</v>
      </c>
      <c r="AG191" s="174">
        <v>9</v>
      </c>
      <c r="AH191" s="136"/>
      <c r="AI191" s="175">
        <f t="shared" si="58"/>
        <v>41735.501599999996</v>
      </c>
      <c r="AJ191" s="175">
        <f t="shared" si="59"/>
        <v>-10.032976446513221</v>
      </c>
      <c r="AK191" s="176" t="s">
        <v>8</v>
      </c>
      <c r="AL191" s="176">
        <v>1</v>
      </c>
      <c r="AM191" s="176">
        <v>3.86</v>
      </c>
      <c r="AN191" s="177">
        <f t="shared" si="88"/>
        <v>55170.902799999996</v>
      </c>
      <c r="AO191" s="177">
        <f t="shared" si="92"/>
        <v>18.929010587828433</v>
      </c>
      <c r="AP191" s="175">
        <f t="shared" si="60"/>
        <v>375619.51439999999</v>
      </c>
      <c r="AQ191" s="177">
        <f t="shared" si="61"/>
        <v>496538.12519999995</v>
      </c>
      <c r="AR191" s="178">
        <f t="shared" si="62"/>
        <v>-120918.61079999997</v>
      </c>
    </row>
    <row r="192" spans="3:44" ht="80.099999999999994" customHeight="1">
      <c r="C192" s="36" t="s">
        <v>347</v>
      </c>
      <c r="D192" s="144" t="s">
        <v>348</v>
      </c>
      <c r="E192" s="167" t="s">
        <v>360</v>
      </c>
      <c r="F192" s="41" t="s">
        <v>304</v>
      </c>
      <c r="G192" s="36">
        <v>0.03</v>
      </c>
      <c r="H192" s="36"/>
      <c r="I192" s="36"/>
      <c r="J192" s="36">
        <v>13.49</v>
      </c>
      <c r="K192" s="36">
        <v>17.32</v>
      </c>
      <c r="L192" s="40">
        <v>13.8947</v>
      </c>
      <c r="M192" s="40">
        <v>17.839600000000001</v>
      </c>
      <c r="N192" s="39">
        <v>2871.8</v>
      </c>
      <c r="O192" s="39">
        <v>39902.799460000002</v>
      </c>
      <c r="P192" s="39">
        <v>51231.763280000006</v>
      </c>
      <c r="Q192" s="39">
        <f t="shared" si="67"/>
        <v>14.16323831259872</v>
      </c>
      <c r="R192" s="39">
        <f t="shared" si="68"/>
        <v>18.184380101868779</v>
      </c>
      <c r="S192" s="39">
        <f t="shared" si="82"/>
        <v>2.79</v>
      </c>
      <c r="T192" s="36" t="str">
        <f>IF(AND('[2]Радна места'!S192&gt;=[2]Matrica!$B$4,'[2]Радна места'!S192&lt;=[2]Matrica!$J$4),"XIII",IF(AND('[2]Радна места'!S192&gt;=[2]Matrica!$B$5,'[2]Радна места'!S192&lt;=[2]Matrica!$J$5),"XII",IF(AND('[2]Радна места'!S192&gt;=[2]Matrica!$B$6,'[2]Радна места'!S192&lt;=[2]Matrica!$J$6),"XI",IF(AND('[2]Радна места'!S192&gt;=[2]Matrica!$B$7,'[2]Радна места'!S192&lt;=[2]Matrica!$J$7),"X",IF(AND('[2]Радна места'!S192&gt;=[2]Matrica!$B$8,'[2]Радна места'!S192&lt;=[2]Matrica!$J$8),"IX",IF(AND('[2]Радна места'!S192&gt;=[2]Matrica!$B$9,'[2]Радна места'!S192&lt;=[2]Matrica!$J$9),"VIII",IF(AND('[2]Радна места'!S192&gt;=[2]Matrica!$B$10,'[2]Радна места'!S192&lt;=[2]Matrica!$J$10),"VII",IF(AND('[2]Радна места'!S192&gt;=[2]Matrica!$B$11,'[2]Радна места'!S192&lt;=[2]Matrica!$J$11),"VI",IF(AND('[2]Радна места'!S192&gt;=[2]Matrica!$B$12,'[2]Радна места'!S192&lt;=[2]Matrica!$J$12),"V",IF(AND('[2]Радна места'!S192&gt;=[2]Matrica!$B$13,'[2]Радна места'!S192&lt;=[2]Matrica!$J$13),"IV",IF(AND('[2]Радна места'!S192&gt;=[2]Matrica!$B$14,'[2]Радна места'!S192&lt;=[2]Matrica!$J$14),"III",IF(AND('[2]Радна места'!S192&gt;=[2]Matrica!$B$15,'[2]Радна места'!S192&lt;=[2]Matrica!$J$15),"II",IF(AND('[2]Радна места'!S192&gt;=1.1,'[2]Радна места'!S192&lt;=[2]Matrica!$J$16),"I","")))))))))))))</f>
        <v>VI</v>
      </c>
      <c r="U192" s="36" t="str">
        <f t="shared" si="83"/>
        <v>3</v>
      </c>
      <c r="V192" s="39">
        <f t="shared" si="84"/>
        <v>3.59</v>
      </c>
      <c r="W192" s="36" t="str">
        <f>IF(AND('[2]Радна места'!V192&gt;=[2]Matrica!$B$4,'[2]Радна места'!V192&lt;=[2]Matrica!$J$4),"XIII",IF(AND('[2]Радна места'!V192&gt;=[2]Matrica!$B$5,'[2]Радна места'!V192&lt;=[2]Matrica!$J$5),"XII",IF(AND('[2]Радна места'!V192&gt;=[2]Matrica!$B$6,'[2]Радна места'!V192&lt;=[2]Matrica!$J$6),"XI",IF(AND('[2]Радна места'!V192&gt;=[2]Matrica!$B$7,'[2]Радна места'!V192&lt;=[2]Matrica!$J$7),"X",IF(AND('[2]Радна места'!V192&gt;=[2]Matrica!$B$8,'[2]Радна места'!V192&lt;=[2]Matrica!$J$8),"IX",IF(AND('[2]Радна места'!V192&gt;=[2]Matrica!$B$9,'[2]Радна места'!V192&lt;=[2]Matrica!$J$9),"VIII",IF(AND('[2]Радна места'!V192&gt;=[2]Matrica!$B$10,'[2]Радна места'!V192&lt;=[2]Matrica!$J$10),"VII",IF(AND('[2]Радна места'!V192&gt;=[2]Matrica!$B$11,'[2]Радна места'!V192&lt;=[2]Matrica!$J$11),"VI",IF(AND('[2]Радна места'!V192&gt;=[2]Matrica!$B$12,'[2]Радна места'!V192&lt;=[2]Matrica!$J$12),"V",IF(AND('[2]Радна места'!V192&gt;=[2]Matrica!$B$13,'[2]Радна места'!V192&lt;=[2]Matrica!$J$13),"IV",IF(AND('[2]Радна места'!V192&gt;=[2]Matrica!$B$14,'[2]Радна места'!V192&lt;=[2]Matrica!$J$14),"III",IF(AND('[2]Радна места'!V192&gt;=[2]Matrica!$B$15,'[2]Радна места'!V192&lt;=[2]Matrica!$J$15),"II",IF(AND('[2]Радна места'!V192&gt;=1.1,'[2]Радна места'!V192&lt;=[2]Matrica!$J$16),"I","")))))))))))))</f>
        <v>VII</v>
      </c>
      <c r="X192" s="36" t="str">
        <f t="shared" si="85"/>
        <v>2</v>
      </c>
      <c r="Y192" s="36">
        <f>IF(AND(AA192=[2]Matrica!$A$4,AB192=[2]Matrica!$B$3),[2]Matrica!$B$4,IF(AND(AA192=[2]Matrica!$A$4,AB192=[2]Matrica!$E$3),[2]Matrica!$E$4,IF(AND(AA192=[2]Matrica!$A$4,AB192=[2]Matrica!$H$3),[2]Matrica!$H$4,IF(AND(AA192=[2]Matrica!$A$5,AB192=[2]Matrica!$B$3),[2]Matrica!$B$5,IF(AND(AA192=[2]Matrica!$A$5,AB192=[2]Matrica!$E$3),[2]Matrica!$E$5,IF(AND(AA192=[2]Matrica!$A$5,AB192=[2]Matrica!$H$3),[2]Matrica!$H$5,IF(AND(AA192=[2]Matrica!$A$6,AB192=[2]Matrica!$B$3),[2]Matrica!$B$6,IF(AND(AA192=[2]Matrica!$A$6,AB192=[2]Matrica!$E$3),[2]Matrica!$E$6,IF(AND(AA192=[2]Matrica!$A$6,AB192=[2]Matrica!$H$3),[2]Matrica!$H$6,IF(AND(AA192=[2]Matrica!$A$7,AB192=[2]Matrica!$B$3),[2]Matrica!$B$7,IF(AND(AA192=[2]Matrica!$A$7,AB192=[2]Matrica!$E$3),[2]Matrica!$E$7,IF(AND(AA192=[2]Matrica!$A$7,AB192=[2]Matrica!$H$3),[2]Matrica!$H$7,IF(AND(AA192=[2]Matrica!$A$8,AB192=[2]Matrica!$B$3),[2]Matrica!$B$8,IF(AND(AA192=[2]Matrica!$A$8,AB192=[2]Matrica!$E$3),[2]Matrica!$E$8,IF(AND(AA192=[2]Matrica!$A$8,AB192=[2]Matrica!$H$3),[2]Matrica!$H$8,IF(AND(AA192=[2]Matrica!$A$9,AB192=[2]Matrica!$B$3),[2]Matrica!$B$9,IF(AND(AA192=[2]Matrica!$A$9,AB192=[2]Matrica!$E$3),[2]Matrica!$E$9,IF(AND(AA192=[2]Matrica!$A$9,AB192=[2]Matrica!$H$3),[2]Matrica!$H$9,IF(AND(AA192=[2]Matrica!$A$10,AB192=[2]Matrica!$B$3),[2]Matrica!$B$10,IF(AND(AA192=[2]Matrica!$A$10,AB192=[2]Matrica!$E$3),[2]Matrica!$E$10,IF(AND(AA192=[2]Matrica!$A$10,AB192=[2]Matrica!$H$3),[2]Matrica!$H$10,IF(AND(AA192=[2]Matrica!$A$11,AB192=[2]Matrica!$B$3),[2]Matrica!$B$11,IF(AND(AA192=[2]Matrica!$A$11,AB192=[2]Matrica!$E$3),[2]Matrica!$E$11,IF(AND(AA192=[2]Matrica!$A$11,AB192=[2]Matrica!$H$3),[2]Matrica!$H$11,IF(AND(AA192=[2]Matrica!$A$12,AB192=[2]Matrica!$B$3),[2]Matrica!$B$12,IF(AND(AA192=[2]Matrica!$A$12,AB192=[2]Matrica!$E$3),[2]Matrica!$E$12,IF(AND(AA192=[2]Matrica!$A$12,AB192=[2]Matrica!$H$3),[2]Matrica!$H$12,IF(AND(AA192=[2]Matrica!$A$13,AB192=[2]Matrica!$B$3),[2]Matrica!$B$13,IF(AND(AA192=[2]Matrica!$A$13,AB192=[2]Matrica!$E$3),[2]Matrica!$E$13,IF(AND(AA192=[2]Matrica!$A$13,AB192=[2]Matrica!$H$3),[2]Matrica!$H$13,IF(AND(AA192=[2]Matrica!$A$14,AB192=[2]Matrica!$B$3),[2]Matrica!$B$14,IF(AND(AA192=[2]Matrica!$A$14,AB192=[2]Matrica!$E$3),[2]Matrica!$E$14,IF(AND(AA192=[2]Matrica!$A$14,AB192=[2]Matrica!$H$3),[2]Matrica!$H$14,IF(AND(AA192=[2]Matrica!$A$15,AB192=[2]Matrica!$B$3),[2]Matrica!$B$15,IF(AND(AA192=[2]Matrica!$A$15,AB192=[2]Matrica!$E$3),[2]Matrica!$E$15,IF(AND(AA192=[2]Matrica!$A$15,AB192=[2]Matrica!$H$3),[2]Matrica!$H$15,IF(AND(AA192=[2]Matrica!$A$16,AB192=[2]Matrica!$B$3),[2]Matrica!$B$16,IF(AND(AA192=[2]Matrica!$A$16,AB192=[2]Matrica!$E$3),[2]Matrica!$E$16,IF(AND(AA192=[2]Matrica!$A$16,AB192=[2]Matrica!$H$3),[2]Matrica!$H$16,"")))))))))))))))))))))))))))))))))))))))</f>
        <v>2.92</v>
      </c>
      <c r="Z192" s="36">
        <f>IF(AND(AA192=[2]Matrica!$A$4,AB192=[2]Matrica!$B$3),[2]Matrica!$D$4,IF(AND(AA192=[2]Matrica!$A$4,AB192=[2]Matrica!$E$3),[2]Matrica!$G$4,IF(AND(AA192=[2]Matrica!$A$4,AB192=[2]Matrica!$H$3),[2]Matrica!$J$4,IF(AND(AA192=[2]Matrica!$A$5,AB192=[2]Matrica!$B$3),[2]Matrica!$D$5,IF(AND(AA192=[2]Matrica!$A$5,AB192=[2]Matrica!$E$3),[2]Matrica!$G$5,IF(AND(AA192=[2]Matrica!$A$5,AB192=[2]Matrica!$H$3),[2]Matrica!$J$5,IF(AND(AA192=[2]Matrica!$A$6,AB192=[2]Matrica!$B$3),[2]Matrica!$D$6,IF(AND(AA192=[2]Matrica!$A$6,AB192=[2]Matrica!$E$3),[2]Matrica!$G$6,IF(AND(AA192=[2]Matrica!$A$6,AB192=[2]Matrica!$H$3),[2]Matrica!$J$6,IF(AND(AA192=[2]Matrica!$A$7,AB192=[2]Matrica!$B$3),[2]Matrica!$D$7,IF(AND(AA192=[2]Matrica!$A$7,AB192=[2]Matrica!$E$3),[2]Matrica!$G$7,IF(AND(AA192=[2]Matrica!$A$7,AB192=[2]Matrica!$H$3),[2]Matrica!$J$7,IF(AND(AA192=[2]Matrica!$A$8,AB192=[2]Matrica!$B$3),[2]Matrica!$D$8,IF(AND(AA192=[2]Matrica!$A$8,AB192=[2]Matrica!$E$3),[2]Matrica!$G$8,IF(AND(AA192=[2]Matrica!$A$8,AB192=[2]Matrica!$H$3),[2]Matrica!$J$8,IF(AND(AA192=[2]Matrica!$A$9,AB192=[2]Matrica!$B$3),[2]Matrica!$D$9,IF(AND(AA192=[2]Matrica!$A$9,AB192=[2]Matrica!$E$3),[2]Matrica!$G$9,IF(AND(AA192=[2]Matrica!$A$9,AB192=[2]Matrica!$H$3),[2]Matrica!$J$9,IF(AND(AA192=[2]Matrica!$A$10,AB192=[2]Matrica!$B$3),[2]Matrica!$D$10,IF(AND(AA192=[2]Matrica!$A$10,AB192=[2]Matrica!$E$3),[2]Matrica!$G$10,IF(AND(AA192=[2]Matrica!$A$10,AB192=[2]Matrica!$H$3),[2]Matrica!$J$10,IF(AND(AA192=[2]Matrica!$A$11,AB192=[2]Matrica!$B$3),[2]Matrica!$D$11,IF(AND(AA192=[2]Matrica!$A$11,AB192=[2]Matrica!$E$3),[2]Matrica!$G$11,IF(AND(AA192=[2]Matrica!$A$11,AB192=[2]Matrica!$H$3),[2]Matrica!$J$11,IF(AND(AA192=[2]Matrica!$A$12,AB192=[2]Matrica!$B$3),[2]Matrica!$D$12,IF(AND(AA192=[2]Matrica!$A$12,AB192=[2]Matrica!$E$3),[2]Matrica!$G$12,IF(AND(AA192=[2]Matrica!$A$12,AB192=[2]Matrica!$H$3),[2]Matrica!$J$12,IF(AND(AA192=[2]Matrica!$A$13,AB192=[2]Matrica!$B$3),[2]Matrica!$D$13,IF(AND(AA192=[2]Matrica!$A$13,AB192=[2]Matrica!$E$3),[2]Matrica!$G$13,IF(AND(AA192=[2]Matrica!$A$13,AB192=[2]Matrica!$H$3),[2]Matrica!$J$13,IF(AND(AA192=[2]Matrica!$A$14,AB192=[2]Matrica!$B$3),[2]Matrica!$D$14,IF(AND(AA192=[2]Matrica!$A$14,AB192=[2]Matrica!$E$3),[2]Matrica!$G$14,IF(AND(AA192=[2]Matrica!$A$14,AB192=[2]Matrica!$H$3),[2]Matrica!$J$14,IF(AND(AA192=[2]Matrica!$A$15,AB192=[2]Matrica!$B$3),[2]Matrica!$D$15,IF(AND(AA192=[2]Matrica!$A$15,AB192=[2]Matrica!$E$3),[2]Matrica!$G$15,IF(AND(AA192=[2]Matrica!$A$15,AB192=[2]Matrica!$H$3),[2]Matrica!$J$15,IF(AND(AA192=[2]Matrica!$A$16,AB192=[2]Matrica!$B$3),[2]Matrica!$D$16,IF(AND(AA192=[2]Matrica!$A$16,AB192=[2]Matrica!$E$3),[2]Matrica!$G$16,IF(AND(AA192=[2]Matrica!$A$16,AB192=[2]Matrica!$H$3),[2]Matrica!$J$16,"")))))))))))))))))))))))))))))))))))))))</f>
        <v>3.11</v>
      </c>
      <c r="AA192" s="184" t="s">
        <v>10</v>
      </c>
      <c r="AB192" s="185">
        <v>1</v>
      </c>
      <c r="AC192" s="184">
        <v>2.92</v>
      </c>
      <c r="AD192" s="184" t="s">
        <v>10</v>
      </c>
      <c r="AE192" s="185">
        <v>1</v>
      </c>
      <c r="AF192" s="184">
        <v>2.92</v>
      </c>
      <c r="AG192" s="174">
        <v>1</v>
      </c>
      <c r="AH192" s="136"/>
      <c r="AI192" s="175">
        <f t="shared" si="58"/>
        <v>41735.501599999996</v>
      </c>
      <c r="AJ192" s="175">
        <f t="shared" si="59"/>
        <v>-18.535886863974461</v>
      </c>
      <c r="AK192" s="176" t="s">
        <v>8</v>
      </c>
      <c r="AL192" s="176">
        <v>1</v>
      </c>
      <c r="AM192" s="176">
        <v>3.86</v>
      </c>
      <c r="AN192" s="177">
        <f t="shared" si="88"/>
        <v>55170.902799999996</v>
      </c>
      <c r="AO192" s="177">
        <f t="shared" si="92"/>
        <v>7.6888618852940516</v>
      </c>
      <c r="AP192" s="175">
        <f t="shared" si="60"/>
        <v>41735.501599999996</v>
      </c>
      <c r="AQ192" s="177">
        <f t="shared" si="61"/>
        <v>55170.902799999996</v>
      </c>
      <c r="AR192" s="178">
        <f t="shared" si="62"/>
        <v>-13435.4012</v>
      </c>
    </row>
    <row r="193" spans="3:45" ht="80.099999999999994" customHeight="1">
      <c r="C193" s="36" t="s">
        <v>349</v>
      </c>
      <c r="D193" s="144" t="s">
        <v>350</v>
      </c>
      <c r="E193" s="167" t="s">
        <v>360</v>
      </c>
      <c r="F193" s="41" t="s">
        <v>304</v>
      </c>
      <c r="G193" s="36"/>
      <c r="H193" s="36"/>
      <c r="I193" s="36"/>
      <c r="J193" s="36">
        <v>13.49</v>
      </c>
      <c r="K193" s="36">
        <v>17.32</v>
      </c>
      <c r="L193" s="40">
        <v>13.49</v>
      </c>
      <c r="M193" s="40">
        <v>17.32</v>
      </c>
      <c r="N193" s="39">
        <v>2871.8</v>
      </c>
      <c r="O193" s="39">
        <v>38740.582000000002</v>
      </c>
      <c r="P193" s="39">
        <v>49739.576000000001</v>
      </c>
      <c r="Q193" s="39">
        <f t="shared" si="67"/>
        <v>13.750716808348272</v>
      </c>
      <c r="R193" s="39">
        <f t="shared" si="68"/>
        <v>17.654737962979397</v>
      </c>
      <c r="S193" s="39">
        <f t="shared" si="82"/>
        <v>2.71</v>
      </c>
      <c r="T193" s="36" t="str">
        <f>IF(AND('[2]Радна места'!S193&gt;=[2]Matrica!$B$4,'[2]Радна места'!S193&lt;=[2]Matrica!$J$4),"XIII",IF(AND('[2]Радна места'!S193&gt;=[2]Matrica!$B$5,'[2]Радна места'!S193&lt;=[2]Matrica!$J$5),"XII",IF(AND('[2]Радна места'!S193&gt;=[2]Matrica!$B$6,'[2]Радна места'!S193&lt;=[2]Matrica!$J$6),"XI",IF(AND('[2]Радна места'!S193&gt;=[2]Matrica!$B$7,'[2]Радна места'!S193&lt;=[2]Matrica!$J$7),"X",IF(AND('[2]Радна места'!S193&gt;=[2]Matrica!$B$8,'[2]Радна места'!S193&lt;=[2]Matrica!$J$8),"IX",IF(AND('[2]Радна места'!S193&gt;=[2]Matrica!$B$9,'[2]Радна места'!S193&lt;=[2]Matrica!$J$9),"VIII",IF(AND('[2]Радна места'!S193&gt;=[2]Matrica!$B$10,'[2]Радна места'!S193&lt;=[2]Matrica!$J$10),"VII",IF(AND('[2]Радна места'!S193&gt;=[2]Matrica!$B$11,'[2]Радна места'!S193&lt;=[2]Matrica!$J$11),"VI",IF(AND('[2]Радна места'!S193&gt;=[2]Matrica!$B$12,'[2]Радна места'!S193&lt;=[2]Matrica!$J$12),"V",IF(AND('[2]Радна места'!S193&gt;=[2]Matrica!$B$13,'[2]Радна места'!S193&lt;=[2]Matrica!$J$13),"IV",IF(AND('[2]Радна места'!S193&gt;=[2]Matrica!$B$14,'[2]Радна места'!S193&lt;=[2]Matrica!$J$14),"III",IF(AND('[2]Радна места'!S193&gt;=[2]Matrica!$B$15,'[2]Радна места'!S193&lt;=[2]Matrica!$J$15),"II",IF(AND('[2]Радна места'!S193&gt;=1.1,'[2]Радна места'!S193&lt;=[2]Matrica!$J$16),"I","")))))))))))))</f>
        <v>VI</v>
      </c>
      <c r="U193" s="36" t="str">
        <f t="shared" si="83"/>
        <v>2</v>
      </c>
      <c r="V193" s="39">
        <f t="shared" si="84"/>
        <v>3.48</v>
      </c>
      <c r="W193" s="36" t="str">
        <f>IF(AND('[2]Радна места'!V193&gt;=[2]Matrica!$B$4,'[2]Радна места'!V193&lt;=[2]Matrica!$J$4),"XIII",IF(AND('[2]Радна места'!V193&gt;=[2]Matrica!$B$5,'[2]Радна места'!V193&lt;=[2]Matrica!$J$5),"XII",IF(AND('[2]Радна места'!V193&gt;=[2]Matrica!$B$6,'[2]Радна места'!V193&lt;=[2]Matrica!$J$6),"XI",IF(AND('[2]Радна места'!V193&gt;=[2]Matrica!$B$7,'[2]Радна места'!V193&lt;=[2]Matrica!$J$7),"X",IF(AND('[2]Радна места'!V193&gt;=[2]Matrica!$B$8,'[2]Радна места'!V193&lt;=[2]Matrica!$J$8),"IX",IF(AND('[2]Радна места'!V193&gt;=[2]Matrica!$B$9,'[2]Радна места'!V193&lt;=[2]Matrica!$J$9),"VIII",IF(AND('[2]Радна места'!V193&gt;=[2]Matrica!$B$10,'[2]Радна места'!V193&lt;=[2]Matrica!$J$10),"VII",IF(AND('[2]Радна места'!V193&gt;=[2]Matrica!$B$11,'[2]Радна места'!V193&lt;=[2]Matrica!$J$11),"VI",IF(AND('[2]Радна места'!V193&gt;=[2]Matrica!$B$12,'[2]Радна места'!V193&lt;=[2]Matrica!$J$12),"V",IF(AND('[2]Радна места'!V193&gt;=[2]Matrica!$B$13,'[2]Радна места'!V193&lt;=[2]Matrica!$J$13),"IV",IF(AND('[2]Радна места'!V193&gt;=[2]Matrica!$B$14,'[2]Радна места'!V193&lt;=[2]Matrica!$J$14),"III",IF(AND('[2]Радна места'!V193&gt;=[2]Matrica!$B$15,'[2]Радна места'!V193&lt;=[2]Matrica!$J$15),"II",IF(AND('[2]Радна места'!V193&gt;=1.1,'[2]Радна места'!V193&lt;=[2]Matrica!$J$16),"I","")))))))))))))</f>
        <v>VIII</v>
      </c>
      <c r="X193" s="36" t="str">
        <f t="shared" si="85"/>
        <v>1</v>
      </c>
      <c r="Y193" s="36">
        <f>IF(AND(AA193=[2]Matrica!$A$4,AB193=[2]Matrica!$B$3),[2]Matrica!$B$4,IF(AND(AA193=[2]Matrica!$A$4,AB193=[2]Matrica!$E$3),[2]Matrica!$E$4,IF(AND(AA193=[2]Matrica!$A$4,AB193=[2]Matrica!$H$3),[2]Matrica!$H$4,IF(AND(AA193=[2]Matrica!$A$5,AB193=[2]Matrica!$B$3),[2]Matrica!$B$5,IF(AND(AA193=[2]Matrica!$A$5,AB193=[2]Matrica!$E$3),[2]Matrica!$E$5,IF(AND(AA193=[2]Matrica!$A$5,AB193=[2]Matrica!$H$3),[2]Matrica!$H$5,IF(AND(AA193=[2]Matrica!$A$6,AB193=[2]Matrica!$B$3),[2]Matrica!$B$6,IF(AND(AA193=[2]Matrica!$A$6,AB193=[2]Matrica!$E$3),[2]Matrica!$E$6,IF(AND(AA193=[2]Matrica!$A$6,AB193=[2]Matrica!$H$3),[2]Matrica!$H$6,IF(AND(AA193=[2]Matrica!$A$7,AB193=[2]Matrica!$B$3),[2]Matrica!$B$7,IF(AND(AA193=[2]Matrica!$A$7,AB193=[2]Matrica!$E$3),[2]Matrica!$E$7,IF(AND(AA193=[2]Matrica!$A$7,AB193=[2]Matrica!$H$3),[2]Matrica!$H$7,IF(AND(AA193=[2]Matrica!$A$8,AB193=[2]Matrica!$B$3),[2]Matrica!$B$8,IF(AND(AA193=[2]Matrica!$A$8,AB193=[2]Matrica!$E$3),[2]Matrica!$E$8,IF(AND(AA193=[2]Matrica!$A$8,AB193=[2]Matrica!$H$3),[2]Matrica!$H$8,IF(AND(AA193=[2]Matrica!$A$9,AB193=[2]Matrica!$B$3),[2]Matrica!$B$9,IF(AND(AA193=[2]Matrica!$A$9,AB193=[2]Matrica!$E$3),[2]Matrica!$E$9,IF(AND(AA193=[2]Matrica!$A$9,AB193=[2]Matrica!$H$3),[2]Matrica!$H$9,IF(AND(AA193=[2]Matrica!$A$10,AB193=[2]Matrica!$B$3),[2]Matrica!$B$10,IF(AND(AA193=[2]Matrica!$A$10,AB193=[2]Matrica!$E$3),[2]Matrica!$E$10,IF(AND(AA193=[2]Matrica!$A$10,AB193=[2]Matrica!$H$3),[2]Matrica!$H$10,IF(AND(AA193=[2]Matrica!$A$11,AB193=[2]Matrica!$B$3),[2]Matrica!$B$11,IF(AND(AA193=[2]Matrica!$A$11,AB193=[2]Matrica!$E$3),[2]Matrica!$E$11,IF(AND(AA193=[2]Matrica!$A$11,AB193=[2]Matrica!$H$3),[2]Matrica!$H$11,IF(AND(AA193=[2]Matrica!$A$12,AB193=[2]Matrica!$B$3),[2]Matrica!$B$12,IF(AND(AA193=[2]Matrica!$A$12,AB193=[2]Matrica!$E$3),[2]Matrica!$E$12,IF(AND(AA193=[2]Matrica!$A$12,AB193=[2]Matrica!$H$3),[2]Matrica!$H$12,IF(AND(AA193=[2]Matrica!$A$13,AB193=[2]Matrica!$B$3),[2]Matrica!$B$13,IF(AND(AA193=[2]Matrica!$A$13,AB193=[2]Matrica!$E$3),[2]Matrica!$E$13,IF(AND(AA193=[2]Matrica!$A$13,AB193=[2]Matrica!$H$3),[2]Matrica!$H$13,IF(AND(AA193=[2]Matrica!$A$14,AB193=[2]Matrica!$B$3),[2]Matrica!$B$14,IF(AND(AA193=[2]Matrica!$A$14,AB193=[2]Matrica!$E$3),[2]Matrica!$E$14,IF(AND(AA193=[2]Matrica!$A$14,AB193=[2]Matrica!$H$3),[2]Matrica!$H$14,IF(AND(AA193=[2]Matrica!$A$15,AB193=[2]Matrica!$B$3),[2]Matrica!$B$15,IF(AND(AA193=[2]Matrica!$A$15,AB193=[2]Matrica!$E$3),[2]Matrica!$E$15,IF(AND(AA193=[2]Matrica!$A$15,AB193=[2]Matrica!$H$3),[2]Matrica!$H$15,IF(AND(AA193=[2]Matrica!$A$16,AB193=[2]Matrica!$B$3),[2]Matrica!$B$16,IF(AND(AA193=[2]Matrica!$A$16,AB193=[2]Matrica!$E$3),[2]Matrica!$E$16,IF(AND(AA193=[2]Matrica!$A$16,AB193=[2]Matrica!$H$3),[2]Matrica!$H$16,"")))))))))))))))))))))))))))))))))))))))</f>
        <v>2.92</v>
      </c>
      <c r="Z193" s="36">
        <f>IF(AND(AA193=[2]Matrica!$A$4,AB193=[2]Matrica!$B$3),[2]Matrica!$D$4,IF(AND(AA193=[2]Matrica!$A$4,AB193=[2]Matrica!$E$3),[2]Matrica!$G$4,IF(AND(AA193=[2]Matrica!$A$4,AB193=[2]Matrica!$H$3),[2]Matrica!$J$4,IF(AND(AA193=[2]Matrica!$A$5,AB193=[2]Matrica!$B$3),[2]Matrica!$D$5,IF(AND(AA193=[2]Matrica!$A$5,AB193=[2]Matrica!$E$3),[2]Matrica!$G$5,IF(AND(AA193=[2]Matrica!$A$5,AB193=[2]Matrica!$H$3),[2]Matrica!$J$5,IF(AND(AA193=[2]Matrica!$A$6,AB193=[2]Matrica!$B$3),[2]Matrica!$D$6,IF(AND(AA193=[2]Matrica!$A$6,AB193=[2]Matrica!$E$3),[2]Matrica!$G$6,IF(AND(AA193=[2]Matrica!$A$6,AB193=[2]Matrica!$H$3),[2]Matrica!$J$6,IF(AND(AA193=[2]Matrica!$A$7,AB193=[2]Matrica!$B$3),[2]Matrica!$D$7,IF(AND(AA193=[2]Matrica!$A$7,AB193=[2]Matrica!$E$3),[2]Matrica!$G$7,IF(AND(AA193=[2]Matrica!$A$7,AB193=[2]Matrica!$H$3),[2]Matrica!$J$7,IF(AND(AA193=[2]Matrica!$A$8,AB193=[2]Matrica!$B$3),[2]Matrica!$D$8,IF(AND(AA193=[2]Matrica!$A$8,AB193=[2]Matrica!$E$3),[2]Matrica!$G$8,IF(AND(AA193=[2]Matrica!$A$8,AB193=[2]Matrica!$H$3),[2]Matrica!$J$8,IF(AND(AA193=[2]Matrica!$A$9,AB193=[2]Matrica!$B$3),[2]Matrica!$D$9,IF(AND(AA193=[2]Matrica!$A$9,AB193=[2]Matrica!$E$3),[2]Matrica!$G$9,IF(AND(AA193=[2]Matrica!$A$9,AB193=[2]Matrica!$H$3),[2]Matrica!$J$9,IF(AND(AA193=[2]Matrica!$A$10,AB193=[2]Matrica!$B$3),[2]Matrica!$D$10,IF(AND(AA193=[2]Matrica!$A$10,AB193=[2]Matrica!$E$3),[2]Matrica!$G$10,IF(AND(AA193=[2]Matrica!$A$10,AB193=[2]Matrica!$H$3),[2]Matrica!$J$10,IF(AND(AA193=[2]Matrica!$A$11,AB193=[2]Matrica!$B$3),[2]Matrica!$D$11,IF(AND(AA193=[2]Matrica!$A$11,AB193=[2]Matrica!$E$3),[2]Matrica!$G$11,IF(AND(AA193=[2]Matrica!$A$11,AB193=[2]Matrica!$H$3),[2]Matrica!$J$11,IF(AND(AA193=[2]Matrica!$A$12,AB193=[2]Matrica!$B$3),[2]Matrica!$D$12,IF(AND(AA193=[2]Matrica!$A$12,AB193=[2]Matrica!$E$3),[2]Matrica!$G$12,IF(AND(AA193=[2]Matrica!$A$12,AB193=[2]Matrica!$H$3),[2]Matrica!$J$12,IF(AND(AA193=[2]Matrica!$A$13,AB193=[2]Matrica!$B$3),[2]Matrica!$D$13,IF(AND(AA193=[2]Matrica!$A$13,AB193=[2]Matrica!$E$3),[2]Matrica!$G$13,IF(AND(AA193=[2]Matrica!$A$13,AB193=[2]Matrica!$H$3),[2]Matrica!$J$13,IF(AND(AA193=[2]Matrica!$A$14,AB193=[2]Matrica!$B$3),[2]Matrica!$D$14,IF(AND(AA193=[2]Matrica!$A$14,AB193=[2]Matrica!$E$3),[2]Matrica!$G$14,IF(AND(AA193=[2]Matrica!$A$14,AB193=[2]Matrica!$H$3),[2]Matrica!$J$14,IF(AND(AA193=[2]Matrica!$A$15,AB193=[2]Matrica!$B$3),[2]Matrica!$D$15,IF(AND(AA193=[2]Matrica!$A$15,AB193=[2]Matrica!$E$3),[2]Matrica!$G$15,IF(AND(AA193=[2]Matrica!$A$15,AB193=[2]Matrica!$H$3),[2]Matrica!$J$15,IF(AND(AA193=[2]Matrica!$A$16,AB193=[2]Matrica!$B$3),[2]Matrica!$D$16,IF(AND(AA193=[2]Matrica!$A$16,AB193=[2]Matrica!$E$3),[2]Matrica!$G$16,IF(AND(AA193=[2]Matrica!$A$16,AB193=[2]Matrica!$H$3),[2]Matrica!$J$16,"")))))))))))))))))))))))))))))))))))))))</f>
        <v>3.11</v>
      </c>
      <c r="AA193" s="184" t="s">
        <v>10</v>
      </c>
      <c r="AB193" s="185">
        <v>1</v>
      </c>
      <c r="AC193" s="184">
        <v>2.92</v>
      </c>
      <c r="AD193" s="184" t="s">
        <v>10</v>
      </c>
      <c r="AE193" s="185">
        <v>1</v>
      </c>
      <c r="AF193" s="184">
        <v>2.92</v>
      </c>
      <c r="AG193" s="174">
        <v>1</v>
      </c>
      <c r="AH193" s="136"/>
      <c r="AI193" s="175">
        <f t="shared" si="58"/>
        <v>41735.501599999996</v>
      </c>
      <c r="AJ193" s="175">
        <f t="shared" si="59"/>
        <v>-16.091963469893678</v>
      </c>
      <c r="AK193" s="176" t="s">
        <v>8</v>
      </c>
      <c r="AL193" s="176">
        <v>1</v>
      </c>
      <c r="AM193" s="176">
        <v>3.86</v>
      </c>
      <c r="AN193" s="177">
        <f t="shared" si="88"/>
        <v>55170.902799999996</v>
      </c>
      <c r="AO193" s="177">
        <f t="shared" si="92"/>
        <v>10.919527741852875</v>
      </c>
      <c r="AP193" s="175">
        <f t="shared" si="60"/>
        <v>41735.501599999996</v>
      </c>
      <c r="AQ193" s="177">
        <f t="shared" si="61"/>
        <v>55170.902799999996</v>
      </c>
      <c r="AR193" s="178">
        <f t="shared" si="62"/>
        <v>-13435.4012</v>
      </c>
    </row>
    <row r="194" spans="3:45" ht="80.099999999999994" customHeight="1">
      <c r="C194" s="36" t="s">
        <v>351</v>
      </c>
      <c r="D194" s="144" t="s">
        <v>129</v>
      </c>
      <c r="E194" s="167" t="s">
        <v>13</v>
      </c>
      <c r="F194" s="41" t="s">
        <v>304</v>
      </c>
      <c r="G194" s="36"/>
      <c r="H194" s="36"/>
      <c r="I194" s="36"/>
      <c r="J194" s="36">
        <v>9.06</v>
      </c>
      <c r="K194" s="36">
        <v>9.06</v>
      </c>
      <c r="L194" s="40">
        <v>9.06</v>
      </c>
      <c r="M194" s="40">
        <v>9.06</v>
      </c>
      <c r="N194" s="39">
        <v>2871.8</v>
      </c>
      <c r="O194" s="39">
        <v>26018.508000000002</v>
      </c>
      <c r="P194" s="39">
        <v>26018.508000000002</v>
      </c>
      <c r="Q194" s="39">
        <f t="shared" si="67"/>
        <v>9.2350996503806773</v>
      </c>
      <c r="R194" s="39">
        <f t="shared" si="68"/>
        <v>9.2350996503806773</v>
      </c>
      <c r="S194" s="39">
        <f t="shared" si="82"/>
        <v>1.82</v>
      </c>
      <c r="T194" s="36" t="str">
        <f>IF(AND('[2]Радна места'!S194&gt;=[2]Matrica!$B$4,'[2]Радна места'!S194&lt;=[2]Matrica!$J$4),"XIII",IF(AND('[2]Радна места'!S194&gt;=[2]Matrica!$B$5,'[2]Радна места'!S194&lt;=[2]Matrica!$J$5),"XII",IF(AND('[2]Радна места'!S194&gt;=[2]Matrica!$B$6,'[2]Радна места'!S194&lt;=[2]Matrica!$J$6),"XI",IF(AND('[2]Радна места'!S194&gt;=[2]Matrica!$B$7,'[2]Радна места'!S194&lt;=[2]Matrica!$J$7),"X",IF(AND('[2]Радна места'!S194&gt;=[2]Matrica!$B$8,'[2]Радна места'!S194&lt;=[2]Matrica!$J$8),"IX",IF(AND('[2]Радна места'!S194&gt;=[2]Matrica!$B$9,'[2]Радна места'!S194&lt;=[2]Matrica!$J$9),"VIII",IF(AND('[2]Радна места'!S194&gt;=[2]Matrica!$B$10,'[2]Радна места'!S194&lt;=[2]Matrica!$J$10),"VII",IF(AND('[2]Радна места'!S194&gt;=[2]Matrica!$B$11,'[2]Радна места'!S194&lt;=[2]Matrica!$J$11),"VI",IF(AND('[2]Радна места'!S194&gt;=[2]Matrica!$B$12,'[2]Радна места'!S194&lt;=[2]Matrica!$J$12),"V",IF(AND('[2]Радна места'!S194&gt;=[2]Matrica!$B$13,'[2]Радна места'!S194&lt;=[2]Matrica!$J$13),"IV",IF(AND('[2]Радна места'!S194&gt;=[2]Matrica!$B$14,'[2]Радна места'!S194&lt;=[2]Matrica!$J$14),"III",IF(AND('[2]Радна места'!S194&gt;=[2]Matrica!$B$15,'[2]Радна места'!S194&lt;=[2]Matrica!$J$15),"II",IF(AND('[2]Радна места'!S194&gt;=1.1,'[2]Радна места'!S194&lt;=[2]Matrica!$J$16),"I","")))))))))))))</f>
        <v>VI</v>
      </c>
      <c r="U194" s="36" t="str">
        <f t="shared" si="83"/>
        <v>3</v>
      </c>
      <c r="V194" s="39">
        <f t="shared" si="84"/>
        <v>1.82</v>
      </c>
      <c r="W194" s="36" t="str">
        <f>IF(AND('[2]Радна места'!V194&gt;=[2]Matrica!$B$4,'[2]Радна места'!V194&lt;=[2]Matrica!$J$4),"XIII",IF(AND('[2]Радна места'!V194&gt;=[2]Matrica!$B$5,'[2]Радна места'!V194&lt;=[2]Matrica!$J$5),"XII",IF(AND('[2]Радна места'!V194&gt;=[2]Matrica!$B$6,'[2]Радна места'!V194&lt;=[2]Matrica!$J$6),"XI",IF(AND('[2]Радна места'!V194&gt;=[2]Matrica!$B$7,'[2]Радна места'!V194&lt;=[2]Matrica!$J$7),"X",IF(AND('[2]Радна места'!V194&gt;=[2]Matrica!$B$8,'[2]Радна места'!V194&lt;=[2]Matrica!$J$8),"IX",IF(AND('[2]Радна места'!V194&gt;=[2]Matrica!$B$9,'[2]Радна места'!V194&lt;=[2]Matrica!$J$9),"VIII",IF(AND('[2]Радна места'!V194&gt;=[2]Matrica!$B$10,'[2]Радна места'!V194&lt;=[2]Matrica!$J$10),"VII",IF(AND('[2]Радна места'!V194&gt;=[2]Matrica!$B$11,'[2]Радна места'!V194&lt;=[2]Matrica!$J$11),"VI",IF(AND('[2]Радна места'!V194&gt;=[2]Matrica!$B$12,'[2]Радна места'!V194&lt;=[2]Matrica!$J$12),"V",IF(AND('[2]Радна места'!V194&gt;=[2]Matrica!$B$13,'[2]Радна места'!V194&lt;=[2]Matrica!$J$13),"IV",IF(AND('[2]Радна места'!V194&gt;=[2]Matrica!$B$14,'[2]Радна места'!V194&lt;=[2]Matrica!$J$14),"III",IF(AND('[2]Радна места'!V194&gt;=[2]Matrica!$B$15,'[2]Радна места'!V194&lt;=[2]Matrica!$J$15),"II",IF(AND('[2]Радна места'!V194&gt;=1.1,'[2]Радна места'!V194&lt;=[2]Matrica!$J$16),"I","")))))))))))))</f>
        <v>VIII</v>
      </c>
      <c r="X194" s="36" t="str">
        <f t="shared" si="85"/>
        <v>3</v>
      </c>
      <c r="Y194" s="36">
        <f>IF(AND(AA194=[2]Matrica!$A$4,AB194=[2]Matrica!$B$3),[2]Matrica!$B$4,IF(AND(AA194=[2]Matrica!$A$4,AB194=[2]Matrica!$E$3),[2]Matrica!$E$4,IF(AND(AA194=[2]Matrica!$A$4,AB194=[2]Matrica!$H$3),[2]Matrica!$H$4,IF(AND(AA194=[2]Matrica!$A$5,AB194=[2]Matrica!$B$3),[2]Matrica!$B$5,IF(AND(AA194=[2]Matrica!$A$5,AB194=[2]Matrica!$E$3),[2]Matrica!$E$5,IF(AND(AA194=[2]Matrica!$A$5,AB194=[2]Matrica!$H$3),[2]Matrica!$H$5,IF(AND(AA194=[2]Matrica!$A$6,AB194=[2]Matrica!$B$3),[2]Matrica!$B$6,IF(AND(AA194=[2]Matrica!$A$6,AB194=[2]Matrica!$E$3),[2]Matrica!$E$6,IF(AND(AA194=[2]Matrica!$A$6,AB194=[2]Matrica!$H$3),[2]Matrica!$H$6,IF(AND(AA194=[2]Matrica!$A$7,AB194=[2]Matrica!$B$3),[2]Matrica!$B$7,IF(AND(AA194=[2]Matrica!$A$7,AB194=[2]Matrica!$E$3),[2]Matrica!$E$7,IF(AND(AA194=[2]Matrica!$A$7,AB194=[2]Matrica!$H$3),[2]Matrica!$H$7,IF(AND(AA194=[2]Matrica!$A$8,AB194=[2]Matrica!$B$3),[2]Matrica!$B$8,IF(AND(AA194=[2]Matrica!$A$8,AB194=[2]Matrica!$E$3),[2]Matrica!$E$8,IF(AND(AA194=[2]Matrica!$A$8,AB194=[2]Matrica!$H$3),[2]Matrica!$H$8,IF(AND(AA194=[2]Matrica!$A$9,AB194=[2]Matrica!$B$3),[2]Matrica!$B$9,IF(AND(AA194=[2]Matrica!$A$9,AB194=[2]Matrica!$E$3),[2]Matrica!$E$9,IF(AND(AA194=[2]Matrica!$A$9,AB194=[2]Matrica!$H$3),[2]Matrica!$H$9,IF(AND(AA194=[2]Matrica!$A$10,AB194=[2]Matrica!$B$3),[2]Matrica!$B$10,IF(AND(AA194=[2]Matrica!$A$10,AB194=[2]Matrica!$E$3),[2]Matrica!$E$10,IF(AND(AA194=[2]Matrica!$A$10,AB194=[2]Matrica!$H$3),[2]Matrica!$H$10,IF(AND(AA194=[2]Matrica!$A$11,AB194=[2]Matrica!$B$3),[2]Matrica!$B$11,IF(AND(AA194=[2]Matrica!$A$11,AB194=[2]Matrica!$E$3),[2]Matrica!$E$11,IF(AND(AA194=[2]Matrica!$A$11,AB194=[2]Matrica!$H$3),[2]Matrica!$H$11,IF(AND(AA194=[2]Matrica!$A$12,AB194=[2]Matrica!$B$3),[2]Matrica!$B$12,IF(AND(AA194=[2]Matrica!$A$12,AB194=[2]Matrica!$E$3),[2]Matrica!$E$12,IF(AND(AA194=[2]Matrica!$A$12,AB194=[2]Matrica!$H$3),[2]Matrica!$H$12,IF(AND(AA194=[2]Matrica!$A$13,AB194=[2]Matrica!$B$3),[2]Matrica!$B$13,IF(AND(AA194=[2]Matrica!$A$13,AB194=[2]Matrica!$E$3),[2]Matrica!$E$13,IF(AND(AA194=[2]Matrica!$A$13,AB194=[2]Matrica!$H$3),[2]Matrica!$H$13,IF(AND(AA194=[2]Matrica!$A$14,AB194=[2]Matrica!$B$3),[2]Matrica!$B$14,IF(AND(AA194=[2]Matrica!$A$14,AB194=[2]Matrica!$E$3),[2]Matrica!$E$14,IF(AND(AA194=[2]Matrica!$A$14,AB194=[2]Matrica!$H$3),[2]Matrica!$H$14,IF(AND(AA194=[2]Matrica!$A$15,AB194=[2]Matrica!$B$3),[2]Matrica!$B$15,IF(AND(AA194=[2]Matrica!$A$15,AB194=[2]Matrica!$E$3),[2]Matrica!$E$15,IF(AND(AA194=[2]Matrica!$A$15,AB194=[2]Matrica!$H$3),[2]Matrica!$H$15,IF(AND(AA194=[2]Matrica!$A$16,AB194=[2]Matrica!$B$3),[2]Matrica!$B$16,IF(AND(AA194=[2]Matrica!$A$16,AB194=[2]Matrica!$E$3),[2]Matrica!$E$16,IF(AND(AA194=[2]Matrica!$A$16,AB194=[2]Matrica!$H$3),[2]Matrica!$H$16,"")))))))))))))))))))))))))))))))))))))))</f>
        <v>2.11</v>
      </c>
      <c r="Z194" s="36">
        <f>IF(AND(AA194=[2]Matrica!$A$4,AB194=[2]Matrica!$B$3),[2]Matrica!$D$4,IF(AND(AA194=[2]Matrica!$A$4,AB194=[2]Matrica!$E$3),[2]Matrica!$G$4,IF(AND(AA194=[2]Matrica!$A$4,AB194=[2]Matrica!$H$3),[2]Matrica!$J$4,IF(AND(AA194=[2]Matrica!$A$5,AB194=[2]Matrica!$B$3),[2]Matrica!$D$5,IF(AND(AA194=[2]Matrica!$A$5,AB194=[2]Matrica!$E$3),[2]Matrica!$G$5,IF(AND(AA194=[2]Matrica!$A$5,AB194=[2]Matrica!$H$3),[2]Matrica!$J$5,IF(AND(AA194=[2]Matrica!$A$6,AB194=[2]Matrica!$B$3),[2]Matrica!$D$6,IF(AND(AA194=[2]Matrica!$A$6,AB194=[2]Matrica!$E$3),[2]Matrica!$G$6,IF(AND(AA194=[2]Matrica!$A$6,AB194=[2]Matrica!$H$3),[2]Matrica!$J$6,IF(AND(AA194=[2]Matrica!$A$7,AB194=[2]Matrica!$B$3),[2]Matrica!$D$7,IF(AND(AA194=[2]Matrica!$A$7,AB194=[2]Matrica!$E$3),[2]Matrica!$G$7,IF(AND(AA194=[2]Matrica!$A$7,AB194=[2]Matrica!$H$3),[2]Matrica!$J$7,IF(AND(AA194=[2]Matrica!$A$8,AB194=[2]Matrica!$B$3),[2]Matrica!$D$8,IF(AND(AA194=[2]Matrica!$A$8,AB194=[2]Matrica!$E$3),[2]Matrica!$G$8,IF(AND(AA194=[2]Matrica!$A$8,AB194=[2]Matrica!$H$3),[2]Matrica!$J$8,IF(AND(AA194=[2]Matrica!$A$9,AB194=[2]Matrica!$B$3),[2]Matrica!$D$9,IF(AND(AA194=[2]Matrica!$A$9,AB194=[2]Matrica!$E$3),[2]Matrica!$G$9,IF(AND(AA194=[2]Matrica!$A$9,AB194=[2]Matrica!$H$3),[2]Matrica!$J$9,IF(AND(AA194=[2]Matrica!$A$10,AB194=[2]Matrica!$B$3),[2]Matrica!$D$10,IF(AND(AA194=[2]Matrica!$A$10,AB194=[2]Matrica!$E$3),[2]Matrica!$G$10,IF(AND(AA194=[2]Matrica!$A$10,AB194=[2]Matrica!$H$3),[2]Matrica!$J$10,IF(AND(AA194=[2]Matrica!$A$11,AB194=[2]Matrica!$B$3),[2]Matrica!$D$11,IF(AND(AA194=[2]Matrica!$A$11,AB194=[2]Matrica!$E$3),[2]Matrica!$G$11,IF(AND(AA194=[2]Matrica!$A$11,AB194=[2]Matrica!$H$3),[2]Matrica!$J$11,IF(AND(AA194=[2]Matrica!$A$12,AB194=[2]Matrica!$B$3),[2]Matrica!$D$12,IF(AND(AA194=[2]Matrica!$A$12,AB194=[2]Matrica!$E$3),[2]Matrica!$G$12,IF(AND(AA194=[2]Matrica!$A$12,AB194=[2]Matrica!$H$3),[2]Matrica!$J$12,IF(AND(AA194=[2]Matrica!$A$13,AB194=[2]Matrica!$B$3),[2]Matrica!$D$13,IF(AND(AA194=[2]Matrica!$A$13,AB194=[2]Matrica!$E$3),[2]Matrica!$G$13,IF(AND(AA194=[2]Matrica!$A$13,AB194=[2]Matrica!$H$3),[2]Matrica!$J$13,IF(AND(AA194=[2]Matrica!$A$14,AB194=[2]Matrica!$B$3),[2]Matrica!$D$14,IF(AND(AA194=[2]Matrica!$A$14,AB194=[2]Matrica!$E$3),[2]Matrica!$G$14,IF(AND(AA194=[2]Matrica!$A$14,AB194=[2]Matrica!$H$3),[2]Matrica!$J$14,IF(AND(AA194=[2]Matrica!$A$15,AB194=[2]Matrica!$B$3),[2]Matrica!$D$15,IF(AND(AA194=[2]Matrica!$A$15,AB194=[2]Matrica!$E$3),[2]Matrica!$G$15,IF(AND(AA194=[2]Matrica!$A$15,AB194=[2]Matrica!$H$3),[2]Matrica!$J$15,IF(AND(AA194=[2]Matrica!$A$16,AB194=[2]Matrica!$B$3),[2]Matrica!$D$16,IF(AND(AA194=[2]Matrica!$A$16,AB194=[2]Matrica!$E$3),[2]Matrica!$G$16,IF(AND(AA194=[2]Matrica!$A$16,AB194=[2]Matrica!$H$3),[2]Matrica!$J$16,"")))))))))))))))))))))))))))))))))))))))</f>
        <v>2.23</v>
      </c>
      <c r="AA194" s="184" t="s">
        <v>12</v>
      </c>
      <c r="AB194" s="185">
        <v>1</v>
      </c>
      <c r="AC194" s="184">
        <v>2.11</v>
      </c>
      <c r="AD194" s="184" t="s">
        <v>12</v>
      </c>
      <c r="AE194" s="185">
        <v>1</v>
      </c>
      <c r="AF194" s="184">
        <v>2.11</v>
      </c>
      <c r="AG194" s="174">
        <v>1</v>
      </c>
      <c r="AH194" s="136"/>
      <c r="AI194" s="175">
        <f t="shared" si="58"/>
        <v>30158.187799999996</v>
      </c>
      <c r="AJ194" s="175">
        <f t="shared" si="59"/>
        <v>15.910519542473356</v>
      </c>
      <c r="AK194" s="176" t="s">
        <v>12</v>
      </c>
      <c r="AL194" s="176">
        <v>1</v>
      </c>
      <c r="AM194" s="176">
        <v>2.11</v>
      </c>
      <c r="AN194" s="177">
        <f t="shared" si="88"/>
        <v>30158.187799999996</v>
      </c>
      <c r="AO194" s="177">
        <f t="shared" si="92"/>
        <v>15.910519542473356</v>
      </c>
      <c r="AP194" s="175">
        <f t="shared" si="60"/>
        <v>30158.187799999996</v>
      </c>
      <c r="AQ194" s="177">
        <f t="shared" si="61"/>
        <v>30158.187799999996</v>
      </c>
      <c r="AR194" s="178">
        <f t="shared" si="62"/>
        <v>0</v>
      </c>
    </row>
    <row r="195" spans="3:45" ht="80.099999999999994" customHeight="1">
      <c r="C195" s="36" t="s">
        <v>352</v>
      </c>
      <c r="D195" s="144" t="s">
        <v>353</v>
      </c>
      <c r="E195" s="167" t="s">
        <v>13</v>
      </c>
      <c r="F195" s="41" t="s">
        <v>304</v>
      </c>
      <c r="G195" s="36"/>
      <c r="H195" s="36"/>
      <c r="I195" s="36"/>
      <c r="J195" s="36">
        <v>9.06</v>
      </c>
      <c r="K195" s="36">
        <v>9.06</v>
      </c>
      <c r="L195" s="40">
        <v>9.06</v>
      </c>
      <c r="M195" s="40">
        <v>9.06</v>
      </c>
      <c r="N195" s="39">
        <v>2871.8</v>
      </c>
      <c r="O195" s="39">
        <v>26018.508000000002</v>
      </c>
      <c r="P195" s="39">
        <v>26018.508000000002</v>
      </c>
      <c r="Q195" s="39">
        <f t="shared" si="67"/>
        <v>9.2350996503806773</v>
      </c>
      <c r="R195" s="39">
        <f t="shared" si="68"/>
        <v>9.2350996503806773</v>
      </c>
      <c r="S195" s="39">
        <f t="shared" si="82"/>
        <v>1.82</v>
      </c>
      <c r="T195" s="36" t="str">
        <f>IF(AND('[2]Радна места'!S195&gt;=[2]Matrica!$B$4,'[2]Радна места'!S195&lt;=[2]Matrica!$J$4),"XIII",IF(AND('[2]Радна места'!S195&gt;=[2]Matrica!$B$5,'[2]Радна места'!S195&lt;=[2]Matrica!$J$5),"XII",IF(AND('[2]Радна места'!S195&gt;=[2]Matrica!$B$6,'[2]Радна места'!S195&lt;=[2]Matrica!$J$6),"XI",IF(AND('[2]Радна места'!S195&gt;=[2]Matrica!$B$7,'[2]Радна места'!S195&lt;=[2]Matrica!$J$7),"X",IF(AND('[2]Радна места'!S195&gt;=[2]Matrica!$B$8,'[2]Радна места'!S195&lt;=[2]Matrica!$J$8),"IX",IF(AND('[2]Радна места'!S195&gt;=[2]Matrica!$B$9,'[2]Радна места'!S195&lt;=[2]Matrica!$J$9),"VIII",IF(AND('[2]Радна места'!S195&gt;=[2]Matrica!$B$10,'[2]Радна места'!S195&lt;=[2]Matrica!$J$10),"VII",IF(AND('[2]Радна места'!S195&gt;=[2]Matrica!$B$11,'[2]Радна места'!S195&lt;=[2]Matrica!$J$11),"VI",IF(AND('[2]Радна места'!S195&gt;=[2]Matrica!$B$12,'[2]Радна места'!S195&lt;=[2]Matrica!$J$12),"V",IF(AND('[2]Радна места'!S195&gt;=[2]Matrica!$B$13,'[2]Радна места'!S195&lt;=[2]Matrica!$J$13),"IV",IF(AND('[2]Радна места'!S195&gt;=[2]Matrica!$B$14,'[2]Радна места'!S195&lt;=[2]Matrica!$J$14),"III",IF(AND('[2]Радна места'!S195&gt;=[2]Matrica!$B$15,'[2]Радна места'!S195&lt;=[2]Matrica!$J$15),"II",IF(AND('[2]Радна места'!S195&gt;=1.1,'[2]Радна места'!S195&lt;=[2]Matrica!$J$16),"I","")))))))))))))</f>
        <v/>
      </c>
      <c r="U195" s="36" t="str">
        <f t="shared" si="83"/>
        <v>3</v>
      </c>
      <c r="V195" s="39">
        <f t="shared" si="84"/>
        <v>1.82</v>
      </c>
      <c r="W195" s="36" t="str">
        <f>IF(AND('[2]Радна места'!V195&gt;=[2]Matrica!$B$4,'[2]Радна места'!V195&lt;=[2]Matrica!$J$4),"XIII",IF(AND('[2]Радна места'!V195&gt;=[2]Matrica!$B$5,'[2]Радна места'!V195&lt;=[2]Matrica!$J$5),"XII",IF(AND('[2]Радна места'!V195&gt;=[2]Matrica!$B$6,'[2]Радна места'!V195&lt;=[2]Matrica!$J$6),"XI",IF(AND('[2]Радна места'!V195&gt;=[2]Matrica!$B$7,'[2]Радна места'!V195&lt;=[2]Matrica!$J$7),"X",IF(AND('[2]Радна места'!V195&gt;=[2]Matrica!$B$8,'[2]Радна места'!V195&lt;=[2]Matrica!$J$8),"IX",IF(AND('[2]Радна места'!V195&gt;=[2]Matrica!$B$9,'[2]Радна места'!V195&lt;=[2]Matrica!$J$9),"VIII",IF(AND('[2]Радна места'!V195&gt;=[2]Matrica!$B$10,'[2]Радна места'!V195&lt;=[2]Matrica!$J$10),"VII",IF(AND('[2]Радна места'!V195&gt;=[2]Matrica!$B$11,'[2]Радна места'!V195&lt;=[2]Matrica!$J$11),"VI",IF(AND('[2]Радна места'!V195&gt;=[2]Matrica!$B$12,'[2]Радна места'!V195&lt;=[2]Matrica!$J$12),"V",IF(AND('[2]Радна места'!V195&gt;=[2]Matrica!$B$13,'[2]Радна места'!V195&lt;=[2]Matrica!$J$13),"IV",IF(AND('[2]Радна места'!V195&gt;=[2]Matrica!$B$14,'[2]Радна места'!V195&lt;=[2]Matrica!$J$14),"III",IF(AND('[2]Радна места'!V195&gt;=[2]Matrica!$B$15,'[2]Радна места'!V195&lt;=[2]Matrica!$J$15),"II",IF(AND('[2]Радна места'!V195&gt;=1.1,'[2]Радна места'!V195&lt;=[2]Matrica!$J$16),"I","")))))))))))))</f>
        <v/>
      </c>
      <c r="X195" s="36" t="str">
        <f t="shared" si="85"/>
        <v>3</v>
      </c>
      <c r="Y195" s="36">
        <f>IF(AND(AA195=[2]Matrica!$A$4,AB195=[2]Matrica!$B$3),[2]Matrica!$B$4,IF(AND(AA195=[2]Matrica!$A$4,AB195=[2]Matrica!$E$3),[2]Matrica!$E$4,IF(AND(AA195=[2]Matrica!$A$4,AB195=[2]Matrica!$H$3),[2]Matrica!$H$4,IF(AND(AA195=[2]Matrica!$A$5,AB195=[2]Matrica!$B$3),[2]Matrica!$B$5,IF(AND(AA195=[2]Matrica!$A$5,AB195=[2]Matrica!$E$3),[2]Matrica!$E$5,IF(AND(AA195=[2]Matrica!$A$5,AB195=[2]Matrica!$H$3),[2]Matrica!$H$5,IF(AND(AA195=[2]Matrica!$A$6,AB195=[2]Matrica!$B$3),[2]Matrica!$B$6,IF(AND(AA195=[2]Matrica!$A$6,AB195=[2]Matrica!$E$3),[2]Matrica!$E$6,IF(AND(AA195=[2]Matrica!$A$6,AB195=[2]Matrica!$H$3),[2]Matrica!$H$6,IF(AND(AA195=[2]Matrica!$A$7,AB195=[2]Matrica!$B$3),[2]Matrica!$B$7,IF(AND(AA195=[2]Matrica!$A$7,AB195=[2]Matrica!$E$3),[2]Matrica!$E$7,IF(AND(AA195=[2]Matrica!$A$7,AB195=[2]Matrica!$H$3),[2]Matrica!$H$7,IF(AND(AA195=[2]Matrica!$A$8,AB195=[2]Matrica!$B$3),[2]Matrica!$B$8,IF(AND(AA195=[2]Matrica!$A$8,AB195=[2]Matrica!$E$3),[2]Matrica!$E$8,IF(AND(AA195=[2]Matrica!$A$8,AB195=[2]Matrica!$H$3),[2]Matrica!$H$8,IF(AND(AA195=[2]Matrica!$A$9,AB195=[2]Matrica!$B$3),[2]Matrica!$B$9,IF(AND(AA195=[2]Matrica!$A$9,AB195=[2]Matrica!$E$3),[2]Matrica!$E$9,IF(AND(AA195=[2]Matrica!$A$9,AB195=[2]Matrica!$H$3),[2]Matrica!$H$9,IF(AND(AA195=[2]Matrica!$A$10,AB195=[2]Matrica!$B$3),[2]Matrica!$B$10,IF(AND(AA195=[2]Matrica!$A$10,AB195=[2]Matrica!$E$3),[2]Matrica!$E$10,IF(AND(AA195=[2]Matrica!$A$10,AB195=[2]Matrica!$H$3),[2]Matrica!$H$10,IF(AND(AA195=[2]Matrica!$A$11,AB195=[2]Matrica!$B$3),[2]Matrica!$B$11,IF(AND(AA195=[2]Matrica!$A$11,AB195=[2]Matrica!$E$3),[2]Matrica!$E$11,IF(AND(AA195=[2]Matrica!$A$11,AB195=[2]Matrica!$H$3),[2]Matrica!$H$11,IF(AND(AA195=[2]Matrica!$A$12,AB195=[2]Matrica!$B$3),[2]Matrica!$B$12,IF(AND(AA195=[2]Matrica!$A$12,AB195=[2]Matrica!$E$3),[2]Matrica!$E$12,IF(AND(AA195=[2]Matrica!$A$12,AB195=[2]Matrica!$H$3),[2]Matrica!$H$12,IF(AND(AA195=[2]Matrica!$A$13,AB195=[2]Matrica!$B$3),[2]Matrica!$B$13,IF(AND(AA195=[2]Matrica!$A$13,AB195=[2]Matrica!$E$3),[2]Matrica!$E$13,IF(AND(AA195=[2]Matrica!$A$13,AB195=[2]Matrica!$H$3),[2]Matrica!$H$13,IF(AND(AA195=[2]Matrica!$A$14,AB195=[2]Matrica!$B$3),[2]Matrica!$B$14,IF(AND(AA195=[2]Matrica!$A$14,AB195=[2]Matrica!$E$3),[2]Matrica!$E$14,IF(AND(AA195=[2]Matrica!$A$14,AB195=[2]Matrica!$H$3),[2]Matrica!$H$14,IF(AND(AA195=[2]Matrica!$A$15,AB195=[2]Matrica!$B$3),[2]Matrica!$B$15,IF(AND(AA195=[2]Matrica!$A$15,AB195=[2]Matrica!$E$3),[2]Matrica!$E$15,IF(AND(AA195=[2]Matrica!$A$15,AB195=[2]Matrica!$H$3),[2]Matrica!$H$15,IF(AND(AA195=[2]Matrica!$A$16,AB195=[2]Matrica!$B$3),[2]Matrica!$B$16,IF(AND(AA195=[2]Matrica!$A$16,AB195=[2]Matrica!$E$3),[2]Matrica!$E$16,IF(AND(AA195=[2]Matrica!$A$16,AB195=[2]Matrica!$H$3),[2]Matrica!$H$16,"")))))))))))))))))))))))))))))))))))))))</f>
        <v>1.87</v>
      </c>
      <c r="Z195" s="36">
        <f>IF(AND(AA195=[2]Matrica!$A$4,AB195=[2]Matrica!$B$3),[2]Matrica!$D$4,IF(AND(AA195=[2]Matrica!$A$4,AB195=[2]Matrica!$E$3),[2]Matrica!$G$4,IF(AND(AA195=[2]Matrica!$A$4,AB195=[2]Matrica!$H$3),[2]Matrica!$J$4,IF(AND(AA195=[2]Matrica!$A$5,AB195=[2]Matrica!$B$3),[2]Matrica!$D$5,IF(AND(AA195=[2]Matrica!$A$5,AB195=[2]Matrica!$E$3),[2]Matrica!$G$5,IF(AND(AA195=[2]Matrica!$A$5,AB195=[2]Matrica!$H$3),[2]Matrica!$J$5,IF(AND(AA195=[2]Matrica!$A$6,AB195=[2]Matrica!$B$3),[2]Matrica!$D$6,IF(AND(AA195=[2]Matrica!$A$6,AB195=[2]Matrica!$E$3),[2]Matrica!$G$6,IF(AND(AA195=[2]Matrica!$A$6,AB195=[2]Matrica!$H$3),[2]Matrica!$J$6,IF(AND(AA195=[2]Matrica!$A$7,AB195=[2]Matrica!$B$3),[2]Matrica!$D$7,IF(AND(AA195=[2]Matrica!$A$7,AB195=[2]Matrica!$E$3),[2]Matrica!$G$7,IF(AND(AA195=[2]Matrica!$A$7,AB195=[2]Matrica!$H$3),[2]Matrica!$J$7,IF(AND(AA195=[2]Matrica!$A$8,AB195=[2]Matrica!$B$3),[2]Matrica!$D$8,IF(AND(AA195=[2]Matrica!$A$8,AB195=[2]Matrica!$E$3),[2]Matrica!$G$8,IF(AND(AA195=[2]Matrica!$A$8,AB195=[2]Matrica!$H$3),[2]Matrica!$J$8,IF(AND(AA195=[2]Matrica!$A$9,AB195=[2]Matrica!$B$3),[2]Matrica!$D$9,IF(AND(AA195=[2]Matrica!$A$9,AB195=[2]Matrica!$E$3),[2]Matrica!$G$9,IF(AND(AA195=[2]Matrica!$A$9,AB195=[2]Matrica!$H$3),[2]Matrica!$J$9,IF(AND(AA195=[2]Matrica!$A$10,AB195=[2]Matrica!$B$3),[2]Matrica!$D$10,IF(AND(AA195=[2]Matrica!$A$10,AB195=[2]Matrica!$E$3),[2]Matrica!$G$10,IF(AND(AA195=[2]Matrica!$A$10,AB195=[2]Matrica!$H$3),[2]Matrica!$J$10,IF(AND(AA195=[2]Matrica!$A$11,AB195=[2]Matrica!$B$3),[2]Matrica!$D$11,IF(AND(AA195=[2]Matrica!$A$11,AB195=[2]Matrica!$E$3),[2]Matrica!$G$11,IF(AND(AA195=[2]Matrica!$A$11,AB195=[2]Matrica!$H$3),[2]Matrica!$J$11,IF(AND(AA195=[2]Matrica!$A$12,AB195=[2]Matrica!$B$3),[2]Matrica!$D$12,IF(AND(AA195=[2]Matrica!$A$12,AB195=[2]Matrica!$E$3),[2]Matrica!$G$12,IF(AND(AA195=[2]Matrica!$A$12,AB195=[2]Matrica!$H$3),[2]Matrica!$J$12,IF(AND(AA195=[2]Matrica!$A$13,AB195=[2]Matrica!$B$3),[2]Matrica!$D$13,IF(AND(AA195=[2]Matrica!$A$13,AB195=[2]Matrica!$E$3),[2]Matrica!$G$13,IF(AND(AA195=[2]Matrica!$A$13,AB195=[2]Matrica!$H$3),[2]Matrica!$J$13,IF(AND(AA195=[2]Matrica!$A$14,AB195=[2]Matrica!$B$3),[2]Matrica!$D$14,IF(AND(AA195=[2]Matrica!$A$14,AB195=[2]Matrica!$E$3),[2]Matrica!$G$14,IF(AND(AA195=[2]Matrica!$A$14,AB195=[2]Matrica!$H$3),[2]Matrica!$J$14,IF(AND(AA195=[2]Matrica!$A$15,AB195=[2]Matrica!$B$3),[2]Matrica!$D$15,IF(AND(AA195=[2]Matrica!$A$15,AB195=[2]Matrica!$E$3),[2]Matrica!$G$15,IF(AND(AA195=[2]Matrica!$A$15,AB195=[2]Matrica!$H$3),[2]Matrica!$J$15,IF(AND(AA195=[2]Matrica!$A$16,AB195=[2]Matrica!$B$3),[2]Matrica!$D$16,IF(AND(AA195=[2]Matrica!$A$16,AB195=[2]Matrica!$E$3),[2]Matrica!$G$16,IF(AND(AA195=[2]Matrica!$A$16,AB195=[2]Matrica!$H$3),[2]Matrica!$J$16,"")))))))))))))))))))))))))))))))))))))))</f>
        <v>1.97</v>
      </c>
      <c r="AA195" s="184" t="s">
        <v>13</v>
      </c>
      <c r="AB195" s="185">
        <v>1</v>
      </c>
      <c r="AC195" s="184">
        <v>1.87</v>
      </c>
      <c r="AD195" s="184" t="s">
        <v>13</v>
      </c>
      <c r="AE195" s="185">
        <v>1</v>
      </c>
      <c r="AF195" s="184">
        <v>1.87</v>
      </c>
      <c r="AG195" s="174">
        <v>10</v>
      </c>
      <c r="AH195" s="136"/>
      <c r="AI195" s="175">
        <f t="shared" ref="AI195:AI198" si="93">+AC195*14292.98</f>
        <v>26727.872600000002</v>
      </c>
      <c r="AJ195" s="175">
        <f t="shared" ref="AJ195:AJ198" si="94">+(AI195/P195-1)*100</f>
        <v>2.7263846182110196</v>
      </c>
      <c r="AK195" s="176" t="s">
        <v>13</v>
      </c>
      <c r="AL195" s="176">
        <v>2</v>
      </c>
      <c r="AM195" s="176">
        <v>2.0099999999999998</v>
      </c>
      <c r="AN195" s="177">
        <f t="shared" si="88"/>
        <v>28728.889799999997</v>
      </c>
      <c r="AO195" s="177">
        <f t="shared" si="92"/>
        <v>10.417129990697372</v>
      </c>
      <c r="AP195" s="175">
        <f t="shared" ref="AP195:AP198" si="95">+AG195*AI195</f>
        <v>267278.72600000002</v>
      </c>
      <c r="AQ195" s="177">
        <f t="shared" ref="AQ195:AQ198" si="96">+AG195*AN195</f>
        <v>287288.89799999999</v>
      </c>
      <c r="AR195" s="178">
        <f t="shared" ref="AR195:AR200" si="97">+AP195-AQ195</f>
        <v>-20010.171999999962</v>
      </c>
    </row>
    <row r="196" spans="3:45" ht="80.099999999999994" customHeight="1">
      <c r="C196" s="36" t="s">
        <v>354</v>
      </c>
      <c r="D196" s="144" t="s">
        <v>355</v>
      </c>
      <c r="E196" s="167" t="s">
        <v>13</v>
      </c>
      <c r="F196" s="41" t="s">
        <v>304</v>
      </c>
      <c r="G196" s="36"/>
      <c r="H196" s="36"/>
      <c r="I196" s="36"/>
      <c r="J196" s="36">
        <v>9.06</v>
      </c>
      <c r="K196" s="36">
        <v>9.06</v>
      </c>
      <c r="L196" s="40">
        <v>9.06</v>
      </c>
      <c r="M196" s="40">
        <v>9.06</v>
      </c>
      <c r="N196" s="39">
        <v>2871.8</v>
      </c>
      <c r="O196" s="39">
        <v>26018.508000000002</v>
      </c>
      <c r="P196" s="39">
        <v>26018.508000000002</v>
      </c>
      <c r="Q196" s="39">
        <f t="shared" si="67"/>
        <v>9.2350996503806773</v>
      </c>
      <c r="R196" s="39">
        <f t="shared" si="68"/>
        <v>9.2350996503806773</v>
      </c>
      <c r="S196" s="39">
        <f t="shared" si="82"/>
        <v>1.82</v>
      </c>
      <c r="T196" s="36" t="str">
        <f>IF(AND('[2]Радна места'!S196&gt;=[2]Matrica!$B$4,'[2]Радна места'!S196&lt;=[2]Matrica!$J$4),"XIII",IF(AND('[2]Радна места'!S196&gt;=[2]Matrica!$B$5,'[2]Радна места'!S196&lt;=[2]Matrica!$J$5),"XII",IF(AND('[2]Радна места'!S196&gt;=[2]Matrica!$B$6,'[2]Радна места'!S196&lt;=[2]Matrica!$J$6),"XI",IF(AND('[2]Радна места'!S196&gt;=[2]Matrica!$B$7,'[2]Радна места'!S196&lt;=[2]Matrica!$J$7),"X",IF(AND('[2]Радна места'!S196&gt;=[2]Matrica!$B$8,'[2]Радна места'!S196&lt;=[2]Matrica!$J$8),"IX",IF(AND('[2]Радна места'!S196&gt;=[2]Matrica!$B$9,'[2]Радна места'!S196&lt;=[2]Matrica!$J$9),"VIII",IF(AND('[2]Радна места'!S196&gt;=[2]Matrica!$B$10,'[2]Радна места'!S196&lt;=[2]Matrica!$J$10),"VII",IF(AND('[2]Радна места'!S196&gt;=[2]Matrica!$B$11,'[2]Радна места'!S196&lt;=[2]Matrica!$J$11),"VI",IF(AND('[2]Радна места'!S196&gt;=[2]Matrica!$B$12,'[2]Радна места'!S196&lt;=[2]Matrica!$J$12),"V",IF(AND('[2]Радна места'!S196&gt;=[2]Matrica!$B$13,'[2]Радна места'!S196&lt;=[2]Matrica!$J$13),"IV",IF(AND('[2]Радна места'!S196&gt;=[2]Matrica!$B$14,'[2]Радна места'!S196&lt;=[2]Matrica!$J$14),"III",IF(AND('[2]Радна места'!S196&gt;=[2]Matrica!$B$15,'[2]Радна места'!S196&lt;=[2]Matrica!$J$15),"II",IF(AND('[2]Радна места'!S196&gt;=1.1,'[2]Радна места'!S196&lt;=[2]Matrica!$J$16),"I","")))))))))))))</f>
        <v/>
      </c>
      <c r="U196" s="36" t="str">
        <f t="shared" si="83"/>
        <v>3</v>
      </c>
      <c r="V196" s="39">
        <f t="shared" si="84"/>
        <v>1.82</v>
      </c>
      <c r="W196" s="36" t="str">
        <f>IF(AND('[2]Радна места'!V196&gt;=[2]Matrica!$B$4,'[2]Радна места'!V196&lt;=[2]Matrica!$J$4),"XIII",IF(AND('[2]Радна места'!V196&gt;=[2]Matrica!$B$5,'[2]Радна места'!V196&lt;=[2]Matrica!$J$5),"XII",IF(AND('[2]Радна места'!V196&gt;=[2]Matrica!$B$6,'[2]Радна места'!V196&lt;=[2]Matrica!$J$6),"XI",IF(AND('[2]Радна места'!V196&gt;=[2]Matrica!$B$7,'[2]Радна места'!V196&lt;=[2]Matrica!$J$7),"X",IF(AND('[2]Радна места'!V196&gt;=[2]Matrica!$B$8,'[2]Радна места'!V196&lt;=[2]Matrica!$J$8),"IX",IF(AND('[2]Радна места'!V196&gt;=[2]Matrica!$B$9,'[2]Радна места'!V196&lt;=[2]Matrica!$J$9),"VIII",IF(AND('[2]Радна места'!V196&gt;=[2]Matrica!$B$10,'[2]Радна места'!V196&lt;=[2]Matrica!$J$10),"VII",IF(AND('[2]Радна места'!V196&gt;=[2]Matrica!$B$11,'[2]Радна места'!V196&lt;=[2]Matrica!$J$11),"VI",IF(AND('[2]Радна места'!V196&gt;=[2]Matrica!$B$12,'[2]Радна места'!V196&lt;=[2]Matrica!$J$12),"V",IF(AND('[2]Радна места'!V196&gt;=[2]Matrica!$B$13,'[2]Радна места'!V196&lt;=[2]Matrica!$J$13),"IV",IF(AND('[2]Радна места'!V196&gt;=[2]Matrica!$B$14,'[2]Радна места'!V196&lt;=[2]Matrica!$J$14),"III",IF(AND('[2]Радна места'!V196&gt;=[2]Matrica!$B$15,'[2]Радна места'!V196&lt;=[2]Matrica!$J$15),"II",IF(AND('[2]Радна места'!V196&gt;=1.1,'[2]Радна места'!V196&lt;=[2]Matrica!$J$16),"I","")))))))))))))</f>
        <v/>
      </c>
      <c r="X196" s="36" t="str">
        <f t="shared" si="85"/>
        <v>3</v>
      </c>
      <c r="Y196" s="36">
        <f>IF(AND(AA196=[2]Matrica!$A$4,AB196=[2]Matrica!$B$3),[2]Matrica!$B$4,IF(AND(AA196=[2]Matrica!$A$4,AB196=[2]Matrica!$E$3),[2]Matrica!$E$4,IF(AND(AA196=[2]Matrica!$A$4,AB196=[2]Matrica!$H$3),[2]Matrica!$H$4,IF(AND(AA196=[2]Matrica!$A$5,AB196=[2]Matrica!$B$3),[2]Matrica!$B$5,IF(AND(AA196=[2]Matrica!$A$5,AB196=[2]Matrica!$E$3),[2]Matrica!$E$5,IF(AND(AA196=[2]Matrica!$A$5,AB196=[2]Matrica!$H$3),[2]Matrica!$H$5,IF(AND(AA196=[2]Matrica!$A$6,AB196=[2]Matrica!$B$3),[2]Matrica!$B$6,IF(AND(AA196=[2]Matrica!$A$6,AB196=[2]Matrica!$E$3),[2]Matrica!$E$6,IF(AND(AA196=[2]Matrica!$A$6,AB196=[2]Matrica!$H$3),[2]Matrica!$H$6,IF(AND(AA196=[2]Matrica!$A$7,AB196=[2]Matrica!$B$3),[2]Matrica!$B$7,IF(AND(AA196=[2]Matrica!$A$7,AB196=[2]Matrica!$E$3),[2]Matrica!$E$7,IF(AND(AA196=[2]Matrica!$A$7,AB196=[2]Matrica!$H$3),[2]Matrica!$H$7,IF(AND(AA196=[2]Matrica!$A$8,AB196=[2]Matrica!$B$3),[2]Matrica!$B$8,IF(AND(AA196=[2]Matrica!$A$8,AB196=[2]Matrica!$E$3),[2]Matrica!$E$8,IF(AND(AA196=[2]Matrica!$A$8,AB196=[2]Matrica!$H$3),[2]Matrica!$H$8,IF(AND(AA196=[2]Matrica!$A$9,AB196=[2]Matrica!$B$3),[2]Matrica!$B$9,IF(AND(AA196=[2]Matrica!$A$9,AB196=[2]Matrica!$E$3),[2]Matrica!$E$9,IF(AND(AA196=[2]Matrica!$A$9,AB196=[2]Matrica!$H$3),[2]Matrica!$H$9,IF(AND(AA196=[2]Matrica!$A$10,AB196=[2]Matrica!$B$3),[2]Matrica!$B$10,IF(AND(AA196=[2]Matrica!$A$10,AB196=[2]Matrica!$E$3),[2]Matrica!$E$10,IF(AND(AA196=[2]Matrica!$A$10,AB196=[2]Matrica!$H$3),[2]Matrica!$H$10,IF(AND(AA196=[2]Matrica!$A$11,AB196=[2]Matrica!$B$3),[2]Matrica!$B$11,IF(AND(AA196=[2]Matrica!$A$11,AB196=[2]Matrica!$E$3),[2]Matrica!$E$11,IF(AND(AA196=[2]Matrica!$A$11,AB196=[2]Matrica!$H$3),[2]Matrica!$H$11,IF(AND(AA196=[2]Matrica!$A$12,AB196=[2]Matrica!$B$3),[2]Matrica!$B$12,IF(AND(AA196=[2]Matrica!$A$12,AB196=[2]Matrica!$E$3),[2]Matrica!$E$12,IF(AND(AA196=[2]Matrica!$A$12,AB196=[2]Matrica!$H$3),[2]Matrica!$H$12,IF(AND(AA196=[2]Matrica!$A$13,AB196=[2]Matrica!$B$3),[2]Matrica!$B$13,IF(AND(AA196=[2]Matrica!$A$13,AB196=[2]Matrica!$E$3),[2]Matrica!$E$13,IF(AND(AA196=[2]Matrica!$A$13,AB196=[2]Matrica!$H$3),[2]Matrica!$H$13,IF(AND(AA196=[2]Matrica!$A$14,AB196=[2]Matrica!$B$3),[2]Matrica!$B$14,IF(AND(AA196=[2]Matrica!$A$14,AB196=[2]Matrica!$E$3),[2]Matrica!$E$14,IF(AND(AA196=[2]Matrica!$A$14,AB196=[2]Matrica!$H$3),[2]Matrica!$H$14,IF(AND(AA196=[2]Matrica!$A$15,AB196=[2]Matrica!$B$3),[2]Matrica!$B$15,IF(AND(AA196=[2]Matrica!$A$15,AB196=[2]Matrica!$E$3),[2]Matrica!$E$15,IF(AND(AA196=[2]Matrica!$A$15,AB196=[2]Matrica!$H$3),[2]Matrica!$H$15,IF(AND(AA196=[2]Matrica!$A$16,AB196=[2]Matrica!$B$3),[2]Matrica!$B$16,IF(AND(AA196=[2]Matrica!$A$16,AB196=[2]Matrica!$E$3),[2]Matrica!$E$16,IF(AND(AA196=[2]Matrica!$A$16,AB196=[2]Matrica!$H$3),[2]Matrica!$H$16,"")))))))))))))))))))))))))))))))))))))))</f>
        <v>1.87</v>
      </c>
      <c r="Z196" s="36">
        <f>IF(AND(AA196=[2]Matrica!$A$4,AB196=[2]Matrica!$B$3),[2]Matrica!$D$4,IF(AND(AA196=[2]Matrica!$A$4,AB196=[2]Matrica!$E$3),[2]Matrica!$G$4,IF(AND(AA196=[2]Matrica!$A$4,AB196=[2]Matrica!$H$3),[2]Matrica!$J$4,IF(AND(AA196=[2]Matrica!$A$5,AB196=[2]Matrica!$B$3),[2]Matrica!$D$5,IF(AND(AA196=[2]Matrica!$A$5,AB196=[2]Matrica!$E$3),[2]Matrica!$G$5,IF(AND(AA196=[2]Matrica!$A$5,AB196=[2]Matrica!$H$3),[2]Matrica!$J$5,IF(AND(AA196=[2]Matrica!$A$6,AB196=[2]Matrica!$B$3),[2]Matrica!$D$6,IF(AND(AA196=[2]Matrica!$A$6,AB196=[2]Matrica!$E$3),[2]Matrica!$G$6,IF(AND(AA196=[2]Matrica!$A$6,AB196=[2]Matrica!$H$3),[2]Matrica!$J$6,IF(AND(AA196=[2]Matrica!$A$7,AB196=[2]Matrica!$B$3),[2]Matrica!$D$7,IF(AND(AA196=[2]Matrica!$A$7,AB196=[2]Matrica!$E$3),[2]Matrica!$G$7,IF(AND(AA196=[2]Matrica!$A$7,AB196=[2]Matrica!$H$3),[2]Matrica!$J$7,IF(AND(AA196=[2]Matrica!$A$8,AB196=[2]Matrica!$B$3),[2]Matrica!$D$8,IF(AND(AA196=[2]Matrica!$A$8,AB196=[2]Matrica!$E$3),[2]Matrica!$G$8,IF(AND(AA196=[2]Matrica!$A$8,AB196=[2]Matrica!$H$3),[2]Matrica!$J$8,IF(AND(AA196=[2]Matrica!$A$9,AB196=[2]Matrica!$B$3),[2]Matrica!$D$9,IF(AND(AA196=[2]Matrica!$A$9,AB196=[2]Matrica!$E$3),[2]Matrica!$G$9,IF(AND(AA196=[2]Matrica!$A$9,AB196=[2]Matrica!$H$3),[2]Matrica!$J$9,IF(AND(AA196=[2]Matrica!$A$10,AB196=[2]Matrica!$B$3),[2]Matrica!$D$10,IF(AND(AA196=[2]Matrica!$A$10,AB196=[2]Matrica!$E$3),[2]Matrica!$G$10,IF(AND(AA196=[2]Matrica!$A$10,AB196=[2]Matrica!$H$3),[2]Matrica!$J$10,IF(AND(AA196=[2]Matrica!$A$11,AB196=[2]Matrica!$B$3),[2]Matrica!$D$11,IF(AND(AA196=[2]Matrica!$A$11,AB196=[2]Matrica!$E$3),[2]Matrica!$G$11,IF(AND(AA196=[2]Matrica!$A$11,AB196=[2]Matrica!$H$3),[2]Matrica!$J$11,IF(AND(AA196=[2]Matrica!$A$12,AB196=[2]Matrica!$B$3),[2]Matrica!$D$12,IF(AND(AA196=[2]Matrica!$A$12,AB196=[2]Matrica!$E$3),[2]Matrica!$G$12,IF(AND(AA196=[2]Matrica!$A$12,AB196=[2]Matrica!$H$3),[2]Matrica!$J$12,IF(AND(AA196=[2]Matrica!$A$13,AB196=[2]Matrica!$B$3),[2]Matrica!$D$13,IF(AND(AA196=[2]Matrica!$A$13,AB196=[2]Matrica!$E$3),[2]Matrica!$G$13,IF(AND(AA196=[2]Matrica!$A$13,AB196=[2]Matrica!$H$3),[2]Matrica!$J$13,IF(AND(AA196=[2]Matrica!$A$14,AB196=[2]Matrica!$B$3),[2]Matrica!$D$14,IF(AND(AA196=[2]Matrica!$A$14,AB196=[2]Matrica!$E$3),[2]Matrica!$G$14,IF(AND(AA196=[2]Matrica!$A$14,AB196=[2]Matrica!$H$3),[2]Matrica!$J$14,IF(AND(AA196=[2]Matrica!$A$15,AB196=[2]Matrica!$B$3),[2]Matrica!$D$15,IF(AND(AA196=[2]Matrica!$A$15,AB196=[2]Matrica!$E$3),[2]Matrica!$G$15,IF(AND(AA196=[2]Matrica!$A$15,AB196=[2]Matrica!$H$3),[2]Matrica!$J$15,IF(AND(AA196=[2]Matrica!$A$16,AB196=[2]Matrica!$B$3),[2]Matrica!$D$16,IF(AND(AA196=[2]Matrica!$A$16,AB196=[2]Matrica!$E$3),[2]Matrica!$G$16,IF(AND(AA196=[2]Matrica!$A$16,AB196=[2]Matrica!$H$3),[2]Matrica!$J$16,"")))))))))))))))))))))))))))))))))))))))</f>
        <v>1.97</v>
      </c>
      <c r="AA196" s="184" t="s">
        <v>13</v>
      </c>
      <c r="AB196" s="185">
        <v>1</v>
      </c>
      <c r="AC196" s="184">
        <v>1.87</v>
      </c>
      <c r="AD196" s="184" t="s">
        <v>13</v>
      </c>
      <c r="AE196" s="185">
        <v>1</v>
      </c>
      <c r="AF196" s="184">
        <v>1.87</v>
      </c>
      <c r="AG196" s="174">
        <v>3</v>
      </c>
      <c r="AH196" s="136"/>
      <c r="AI196" s="175">
        <f t="shared" si="93"/>
        <v>26727.872600000002</v>
      </c>
      <c r="AJ196" s="175">
        <f t="shared" si="94"/>
        <v>2.7263846182110196</v>
      </c>
      <c r="AK196" s="176" t="s">
        <v>13</v>
      </c>
      <c r="AL196" s="176">
        <v>2</v>
      </c>
      <c r="AM196" s="176">
        <v>2.0099999999999998</v>
      </c>
      <c r="AN196" s="177">
        <f t="shared" si="88"/>
        <v>28728.889799999997</v>
      </c>
      <c r="AO196" s="177">
        <f t="shared" si="92"/>
        <v>10.417129990697372</v>
      </c>
      <c r="AP196" s="175">
        <f t="shared" si="95"/>
        <v>80183.617800000007</v>
      </c>
      <c r="AQ196" s="177">
        <f t="shared" si="96"/>
        <v>86186.669399999984</v>
      </c>
      <c r="AR196" s="178">
        <f t="shared" si="97"/>
        <v>-6003.051599999977</v>
      </c>
    </row>
    <row r="197" spans="3:45" ht="80.099999999999994" customHeight="1">
      <c r="C197" s="36" t="s">
        <v>356</v>
      </c>
      <c r="D197" s="144" t="s">
        <v>357</v>
      </c>
      <c r="E197" s="167" t="s">
        <v>13</v>
      </c>
      <c r="F197" s="41" t="s">
        <v>304</v>
      </c>
      <c r="G197" s="36"/>
      <c r="H197" s="36"/>
      <c r="I197" s="36"/>
      <c r="J197" s="36">
        <v>9.06</v>
      </c>
      <c r="K197" s="36">
        <v>9.06</v>
      </c>
      <c r="L197" s="40">
        <v>9.06</v>
      </c>
      <c r="M197" s="40">
        <v>9.06</v>
      </c>
      <c r="N197" s="39">
        <v>2871.8</v>
      </c>
      <c r="O197" s="39">
        <v>26018.508000000002</v>
      </c>
      <c r="P197" s="39">
        <v>26018.508000000002</v>
      </c>
      <c r="Q197" s="39">
        <f t="shared" si="67"/>
        <v>9.2350996503806773</v>
      </c>
      <c r="R197" s="39">
        <f t="shared" si="68"/>
        <v>9.2350996503806773</v>
      </c>
      <c r="S197" s="39">
        <f t="shared" si="82"/>
        <v>1.82</v>
      </c>
      <c r="T197" s="36" t="str">
        <f>IF(AND('[2]Радна места'!S197&gt;=[2]Matrica!$B$4,'[2]Радна места'!S197&lt;=[2]Matrica!$J$4),"XIII",IF(AND('[2]Радна места'!S197&gt;=[2]Matrica!$B$5,'[2]Радна места'!S197&lt;=[2]Matrica!$J$5),"XII",IF(AND('[2]Радна места'!S197&gt;=[2]Matrica!$B$6,'[2]Радна места'!S197&lt;=[2]Matrica!$J$6),"XI",IF(AND('[2]Радна места'!S197&gt;=[2]Matrica!$B$7,'[2]Радна места'!S197&lt;=[2]Matrica!$J$7),"X",IF(AND('[2]Радна места'!S197&gt;=[2]Matrica!$B$8,'[2]Радна места'!S197&lt;=[2]Matrica!$J$8),"IX",IF(AND('[2]Радна места'!S197&gt;=[2]Matrica!$B$9,'[2]Радна места'!S197&lt;=[2]Matrica!$J$9),"VIII",IF(AND('[2]Радна места'!S197&gt;=[2]Matrica!$B$10,'[2]Радна места'!S197&lt;=[2]Matrica!$J$10),"VII",IF(AND('[2]Радна места'!S197&gt;=[2]Matrica!$B$11,'[2]Радна места'!S197&lt;=[2]Matrica!$J$11),"VI",IF(AND('[2]Радна места'!S197&gt;=[2]Matrica!$B$12,'[2]Радна места'!S197&lt;=[2]Matrica!$J$12),"V",IF(AND('[2]Радна места'!S197&gt;=[2]Matrica!$B$13,'[2]Радна места'!S197&lt;=[2]Matrica!$J$13),"IV",IF(AND('[2]Радна места'!S197&gt;=[2]Matrica!$B$14,'[2]Радна места'!S197&lt;=[2]Matrica!$J$14),"III",IF(AND('[2]Радна места'!S197&gt;=[2]Matrica!$B$15,'[2]Радна места'!S197&lt;=[2]Matrica!$J$15),"II",IF(AND('[2]Радна места'!S197&gt;=1.1,'[2]Радна места'!S197&lt;=[2]Matrica!$J$16),"I","")))))))))))))</f>
        <v/>
      </c>
      <c r="U197" s="36" t="str">
        <f t="shared" si="83"/>
        <v>3</v>
      </c>
      <c r="V197" s="39">
        <f t="shared" si="84"/>
        <v>1.82</v>
      </c>
      <c r="W197" s="36" t="str">
        <f>IF(AND('[2]Радна места'!V197&gt;=[2]Matrica!$B$4,'[2]Радна места'!V197&lt;=[2]Matrica!$J$4),"XIII",IF(AND('[2]Радна места'!V197&gt;=[2]Matrica!$B$5,'[2]Радна места'!V197&lt;=[2]Matrica!$J$5),"XII",IF(AND('[2]Радна места'!V197&gt;=[2]Matrica!$B$6,'[2]Радна места'!V197&lt;=[2]Matrica!$J$6),"XI",IF(AND('[2]Радна места'!V197&gt;=[2]Matrica!$B$7,'[2]Радна места'!V197&lt;=[2]Matrica!$J$7),"X",IF(AND('[2]Радна места'!V197&gt;=[2]Matrica!$B$8,'[2]Радна места'!V197&lt;=[2]Matrica!$J$8),"IX",IF(AND('[2]Радна места'!V197&gt;=[2]Matrica!$B$9,'[2]Радна места'!V197&lt;=[2]Matrica!$J$9),"VIII",IF(AND('[2]Радна места'!V197&gt;=[2]Matrica!$B$10,'[2]Радна места'!V197&lt;=[2]Matrica!$J$10),"VII",IF(AND('[2]Радна места'!V197&gt;=[2]Matrica!$B$11,'[2]Радна места'!V197&lt;=[2]Matrica!$J$11),"VI",IF(AND('[2]Радна места'!V197&gt;=[2]Matrica!$B$12,'[2]Радна места'!V197&lt;=[2]Matrica!$J$12),"V",IF(AND('[2]Радна места'!V197&gt;=[2]Matrica!$B$13,'[2]Радна места'!V197&lt;=[2]Matrica!$J$13),"IV",IF(AND('[2]Радна места'!V197&gt;=[2]Matrica!$B$14,'[2]Радна места'!V197&lt;=[2]Matrica!$J$14),"III",IF(AND('[2]Радна места'!V197&gt;=[2]Matrica!$B$15,'[2]Радна места'!V197&lt;=[2]Matrica!$J$15),"II",IF(AND('[2]Радна места'!V197&gt;=1.1,'[2]Радна места'!V197&lt;=[2]Matrica!$J$16),"I","")))))))))))))</f>
        <v/>
      </c>
      <c r="X197" s="36" t="str">
        <f t="shared" si="85"/>
        <v>3</v>
      </c>
      <c r="Y197" s="36">
        <f>IF(AND(AA197=[2]Matrica!$A$4,AB197=[2]Matrica!$B$3),[2]Matrica!$B$4,IF(AND(AA197=[2]Matrica!$A$4,AB197=[2]Matrica!$E$3),[2]Matrica!$E$4,IF(AND(AA197=[2]Matrica!$A$4,AB197=[2]Matrica!$H$3),[2]Matrica!$H$4,IF(AND(AA197=[2]Matrica!$A$5,AB197=[2]Matrica!$B$3),[2]Matrica!$B$5,IF(AND(AA197=[2]Matrica!$A$5,AB197=[2]Matrica!$E$3),[2]Matrica!$E$5,IF(AND(AA197=[2]Matrica!$A$5,AB197=[2]Matrica!$H$3),[2]Matrica!$H$5,IF(AND(AA197=[2]Matrica!$A$6,AB197=[2]Matrica!$B$3),[2]Matrica!$B$6,IF(AND(AA197=[2]Matrica!$A$6,AB197=[2]Matrica!$E$3),[2]Matrica!$E$6,IF(AND(AA197=[2]Matrica!$A$6,AB197=[2]Matrica!$H$3),[2]Matrica!$H$6,IF(AND(AA197=[2]Matrica!$A$7,AB197=[2]Matrica!$B$3),[2]Matrica!$B$7,IF(AND(AA197=[2]Matrica!$A$7,AB197=[2]Matrica!$E$3),[2]Matrica!$E$7,IF(AND(AA197=[2]Matrica!$A$7,AB197=[2]Matrica!$H$3),[2]Matrica!$H$7,IF(AND(AA197=[2]Matrica!$A$8,AB197=[2]Matrica!$B$3),[2]Matrica!$B$8,IF(AND(AA197=[2]Matrica!$A$8,AB197=[2]Matrica!$E$3),[2]Matrica!$E$8,IF(AND(AA197=[2]Matrica!$A$8,AB197=[2]Matrica!$H$3),[2]Matrica!$H$8,IF(AND(AA197=[2]Matrica!$A$9,AB197=[2]Matrica!$B$3),[2]Matrica!$B$9,IF(AND(AA197=[2]Matrica!$A$9,AB197=[2]Matrica!$E$3),[2]Matrica!$E$9,IF(AND(AA197=[2]Matrica!$A$9,AB197=[2]Matrica!$H$3),[2]Matrica!$H$9,IF(AND(AA197=[2]Matrica!$A$10,AB197=[2]Matrica!$B$3),[2]Matrica!$B$10,IF(AND(AA197=[2]Matrica!$A$10,AB197=[2]Matrica!$E$3),[2]Matrica!$E$10,IF(AND(AA197=[2]Matrica!$A$10,AB197=[2]Matrica!$H$3),[2]Matrica!$H$10,IF(AND(AA197=[2]Matrica!$A$11,AB197=[2]Matrica!$B$3),[2]Matrica!$B$11,IF(AND(AA197=[2]Matrica!$A$11,AB197=[2]Matrica!$E$3),[2]Matrica!$E$11,IF(AND(AA197=[2]Matrica!$A$11,AB197=[2]Matrica!$H$3),[2]Matrica!$H$11,IF(AND(AA197=[2]Matrica!$A$12,AB197=[2]Matrica!$B$3),[2]Matrica!$B$12,IF(AND(AA197=[2]Matrica!$A$12,AB197=[2]Matrica!$E$3),[2]Matrica!$E$12,IF(AND(AA197=[2]Matrica!$A$12,AB197=[2]Matrica!$H$3),[2]Matrica!$H$12,IF(AND(AA197=[2]Matrica!$A$13,AB197=[2]Matrica!$B$3),[2]Matrica!$B$13,IF(AND(AA197=[2]Matrica!$A$13,AB197=[2]Matrica!$E$3),[2]Matrica!$E$13,IF(AND(AA197=[2]Matrica!$A$13,AB197=[2]Matrica!$H$3),[2]Matrica!$H$13,IF(AND(AA197=[2]Matrica!$A$14,AB197=[2]Matrica!$B$3),[2]Matrica!$B$14,IF(AND(AA197=[2]Matrica!$A$14,AB197=[2]Matrica!$E$3),[2]Matrica!$E$14,IF(AND(AA197=[2]Matrica!$A$14,AB197=[2]Matrica!$H$3),[2]Matrica!$H$14,IF(AND(AA197=[2]Matrica!$A$15,AB197=[2]Matrica!$B$3),[2]Matrica!$B$15,IF(AND(AA197=[2]Matrica!$A$15,AB197=[2]Matrica!$E$3),[2]Matrica!$E$15,IF(AND(AA197=[2]Matrica!$A$15,AB197=[2]Matrica!$H$3),[2]Matrica!$H$15,IF(AND(AA197=[2]Matrica!$A$16,AB197=[2]Matrica!$B$3),[2]Matrica!$B$16,IF(AND(AA197=[2]Matrica!$A$16,AB197=[2]Matrica!$E$3),[2]Matrica!$E$16,IF(AND(AA197=[2]Matrica!$A$16,AB197=[2]Matrica!$H$3),[2]Matrica!$H$16,"")))))))))))))))))))))))))))))))))))))))</f>
        <v>1.87</v>
      </c>
      <c r="Z197" s="36">
        <f>IF(AND(AA197=[2]Matrica!$A$4,AB197=[2]Matrica!$B$3),[2]Matrica!$D$4,IF(AND(AA197=[2]Matrica!$A$4,AB197=[2]Matrica!$E$3),[2]Matrica!$G$4,IF(AND(AA197=[2]Matrica!$A$4,AB197=[2]Matrica!$H$3),[2]Matrica!$J$4,IF(AND(AA197=[2]Matrica!$A$5,AB197=[2]Matrica!$B$3),[2]Matrica!$D$5,IF(AND(AA197=[2]Matrica!$A$5,AB197=[2]Matrica!$E$3),[2]Matrica!$G$5,IF(AND(AA197=[2]Matrica!$A$5,AB197=[2]Matrica!$H$3),[2]Matrica!$J$5,IF(AND(AA197=[2]Matrica!$A$6,AB197=[2]Matrica!$B$3),[2]Matrica!$D$6,IF(AND(AA197=[2]Matrica!$A$6,AB197=[2]Matrica!$E$3),[2]Matrica!$G$6,IF(AND(AA197=[2]Matrica!$A$6,AB197=[2]Matrica!$H$3),[2]Matrica!$J$6,IF(AND(AA197=[2]Matrica!$A$7,AB197=[2]Matrica!$B$3),[2]Matrica!$D$7,IF(AND(AA197=[2]Matrica!$A$7,AB197=[2]Matrica!$E$3),[2]Matrica!$G$7,IF(AND(AA197=[2]Matrica!$A$7,AB197=[2]Matrica!$H$3),[2]Matrica!$J$7,IF(AND(AA197=[2]Matrica!$A$8,AB197=[2]Matrica!$B$3),[2]Matrica!$D$8,IF(AND(AA197=[2]Matrica!$A$8,AB197=[2]Matrica!$E$3),[2]Matrica!$G$8,IF(AND(AA197=[2]Matrica!$A$8,AB197=[2]Matrica!$H$3),[2]Matrica!$J$8,IF(AND(AA197=[2]Matrica!$A$9,AB197=[2]Matrica!$B$3),[2]Matrica!$D$9,IF(AND(AA197=[2]Matrica!$A$9,AB197=[2]Matrica!$E$3),[2]Matrica!$G$9,IF(AND(AA197=[2]Matrica!$A$9,AB197=[2]Matrica!$H$3),[2]Matrica!$J$9,IF(AND(AA197=[2]Matrica!$A$10,AB197=[2]Matrica!$B$3),[2]Matrica!$D$10,IF(AND(AA197=[2]Matrica!$A$10,AB197=[2]Matrica!$E$3),[2]Matrica!$G$10,IF(AND(AA197=[2]Matrica!$A$10,AB197=[2]Matrica!$H$3),[2]Matrica!$J$10,IF(AND(AA197=[2]Matrica!$A$11,AB197=[2]Matrica!$B$3),[2]Matrica!$D$11,IF(AND(AA197=[2]Matrica!$A$11,AB197=[2]Matrica!$E$3),[2]Matrica!$G$11,IF(AND(AA197=[2]Matrica!$A$11,AB197=[2]Matrica!$H$3),[2]Matrica!$J$11,IF(AND(AA197=[2]Matrica!$A$12,AB197=[2]Matrica!$B$3),[2]Matrica!$D$12,IF(AND(AA197=[2]Matrica!$A$12,AB197=[2]Matrica!$E$3),[2]Matrica!$G$12,IF(AND(AA197=[2]Matrica!$A$12,AB197=[2]Matrica!$H$3),[2]Matrica!$J$12,IF(AND(AA197=[2]Matrica!$A$13,AB197=[2]Matrica!$B$3),[2]Matrica!$D$13,IF(AND(AA197=[2]Matrica!$A$13,AB197=[2]Matrica!$E$3),[2]Matrica!$G$13,IF(AND(AA197=[2]Matrica!$A$13,AB197=[2]Matrica!$H$3),[2]Matrica!$J$13,IF(AND(AA197=[2]Matrica!$A$14,AB197=[2]Matrica!$B$3),[2]Matrica!$D$14,IF(AND(AA197=[2]Matrica!$A$14,AB197=[2]Matrica!$E$3),[2]Matrica!$G$14,IF(AND(AA197=[2]Matrica!$A$14,AB197=[2]Matrica!$H$3),[2]Matrica!$J$14,IF(AND(AA197=[2]Matrica!$A$15,AB197=[2]Matrica!$B$3),[2]Matrica!$D$15,IF(AND(AA197=[2]Matrica!$A$15,AB197=[2]Matrica!$E$3),[2]Matrica!$G$15,IF(AND(AA197=[2]Matrica!$A$15,AB197=[2]Matrica!$H$3),[2]Matrica!$J$15,IF(AND(AA197=[2]Matrica!$A$16,AB197=[2]Matrica!$B$3),[2]Matrica!$D$16,IF(AND(AA197=[2]Matrica!$A$16,AB197=[2]Matrica!$E$3),[2]Matrica!$G$16,IF(AND(AA197=[2]Matrica!$A$16,AB197=[2]Matrica!$H$3),[2]Matrica!$J$16,"")))))))))))))))))))))))))))))))))))))))</f>
        <v>1.97</v>
      </c>
      <c r="AA197" s="184" t="s">
        <v>13</v>
      </c>
      <c r="AB197" s="185">
        <v>1</v>
      </c>
      <c r="AC197" s="184">
        <v>1.87</v>
      </c>
      <c r="AD197" s="184" t="s">
        <v>13</v>
      </c>
      <c r="AE197" s="185">
        <v>1</v>
      </c>
      <c r="AF197" s="184">
        <v>1.87</v>
      </c>
      <c r="AG197" s="174">
        <v>5</v>
      </c>
      <c r="AH197" s="136"/>
      <c r="AI197" s="175">
        <f t="shared" si="93"/>
        <v>26727.872600000002</v>
      </c>
      <c r="AJ197" s="175">
        <f t="shared" si="94"/>
        <v>2.7263846182110196</v>
      </c>
      <c r="AK197" s="176" t="s">
        <v>13</v>
      </c>
      <c r="AL197" s="176">
        <v>2</v>
      </c>
      <c r="AM197" s="176">
        <v>2.0099999999999998</v>
      </c>
      <c r="AN197" s="177">
        <f t="shared" si="88"/>
        <v>28728.889799999997</v>
      </c>
      <c r="AO197" s="177">
        <f t="shared" si="92"/>
        <v>10.417129990697372</v>
      </c>
      <c r="AP197" s="175">
        <f t="shared" si="95"/>
        <v>133639.36300000001</v>
      </c>
      <c r="AQ197" s="177">
        <f t="shared" si="96"/>
        <v>143644.44899999999</v>
      </c>
      <c r="AR197" s="178">
        <f t="shared" si="97"/>
        <v>-10005.085999999981</v>
      </c>
    </row>
    <row r="198" spans="3:45" ht="80.099999999999994" customHeight="1" thickBot="1">
      <c r="C198" s="36" t="s">
        <v>358</v>
      </c>
      <c r="D198" s="144" t="s">
        <v>359</v>
      </c>
      <c r="E198" s="167" t="s">
        <v>13</v>
      </c>
      <c r="F198" s="41" t="s">
        <v>304</v>
      </c>
      <c r="G198" s="36"/>
      <c r="H198" s="36"/>
      <c r="I198" s="36"/>
      <c r="J198" s="36">
        <v>11.15</v>
      </c>
      <c r="K198" s="36">
        <v>13.49</v>
      </c>
      <c r="L198" s="40">
        <v>11.15</v>
      </c>
      <c r="M198" s="40">
        <v>13.49</v>
      </c>
      <c r="N198" s="39">
        <v>2871.8</v>
      </c>
      <c r="O198" s="39">
        <v>32020.570000000003</v>
      </c>
      <c r="P198" s="39">
        <v>38740.582000000002</v>
      </c>
      <c r="Q198" s="39">
        <f t="shared" si="67"/>
        <v>11.365492395336044</v>
      </c>
      <c r="R198" s="39">
        <f t="shared" si="68"/>
        <v>13.750716808348272</v>
      </c>
      <c r="S198" s="39">
        <f t="shared" si="82"/>
        <v>2.2400000000000002</v>
      </c>
      <c r="T198" s="36" t="str">
        <f>IF(AND('[2]Радна места'!S198&gt;=[2]Matrica!$B$4,'[2]Радна места'!S198&lt;=[2]Matrica!$J$4),"XIII",IF(AND('[2]Радна места'!S198&gt;=[2]Matrica!$B$5,'[2]Радна места'!S198&lt;=[2]Matrica!$J$5),"XII",IF(AND('[2]Радна места'!S198&gt;=[2]Matrica!$B$6,'[2]Радна места'!S198&lt;=[2]Matrica!$J$6),"XI",IF(AND('[2]Радна места'!S198&gt;=[2]Matrica!$B$7,'[2]Радна места'!S198&lt;=[2]Matrica!$J$7),"X",IF(AND('[2]Радна места'!S198&gt;=[2]Matrica!$B$8,'[2]Радна места'!S198&lt;=[2]Matrica!$J$8),"IX",IF(AND('[2]Радна места'!S198&gt;=[2]Matrica!$B$9,'[2]Радна места'!S198&lt;=[2]Matrica!$J$9),"VIII",IF(AND('[2]Радна места'!S198&gt;=[2]Matrica!$B$10,'[2]Радна места'!S198&lt;=[2]Matrica!$J$10),"VII",IF(AND('[2]Радна места'!S198&gt;=[2]Matrica!$B$11,'[2]Радна места'!S198&lt;=[2]Matrica!$J$11),"VI",IF(AND('[2]Радна места'!S198&gt;=[2]Matrica!$B$12,'[2]Радна места'!S198&lt;=[2]Matrica!$J$12),"V",IF(AND('[2]Радна места'!S198&gt;=[2]Matrica!$B$13,'[2]Радна места'!S198&lt;=[2]Matrica!$J$13),"IV",IF(AND('[2]Радна места'!S198&gt;=[2]Matrica!$B$14,'[2]Радна места'!S198&lt;=[2]Matrica!$J$14),"III",IF(AND('[2]Радна места'!S198&gt;=[2]Matrica!$B$15,'[2]Радна места'!S198&lt;=[2]Matrica!$J$15),"II",IF(AND('[2]Радна места'!S198&gt;=1.1,'[2]Радна места'!S198&lt;=[2]Matrica!$J$16),"I","")))))))))))))</f>
        <v/>
      </c>
      <c r="U198" s="36" t="str">
        <f t="shared" si="83"/>
        <v>2</v>
      </c>
      <c r="V198" s="39">
        <f t="shared" si="84"/>
        <v>2.71</v>
      </c>
      <c r="W198" s="36" t="str">
        <f>IF(AND('[2]Радна места'!V198&gt;=[2]Matrica!$B$4,'[2]Радна места'!V198&lt;=[2]Matrica!$J$4),"XIII",IF(AND('[2]Радна места'!V198&gt;=[2]Matrica!$B$5,'[2]Радна места'!V198&lt;=[2]Matrica!$J$5),"XII",IF(AND('[2]Радна места'!V198&gt;=[2]Matrica!$B$6,'[2]Радна места'!V198&lt;=[2]Matrica!$J$6),"XI",IF(AND('[2]Радна места'!V198&gt;=[2]Matrica!$B$7,'[2]Радна места'!V198&lt;=[2]Matrica!$J$7),"X",IF(AND('[2]Радна места'!V198&gt;=[2]Matrica!$B$8,'[2]Радна места'!V198&lt;=[2]Matrica!$J$8),"IX",IF(AND('[2]Радна места'!V198&gt;=[2]Matrica!$B$9,'[2]Радна места'!V198&lt;=[2]Matrica!$J$9),"VIII",IF(AND('[2]Радна места'!V198&gt;=[2]Matrica!$B$10,'[2]Радна места'!V198&lt;=[2]Matrica!$J$10),"VII",IF(AND('[2]Радна места'!V198&gt;=[2]Matrica!$B$11,'[2]Радна места'!V198&lt;=[2]Matrica!$J$11),"VI",IF(AND('[2]Радна места'!V198&gt;=[2]Matrica!$B$12,'[2]Радна места'!V198&lt;=[2]Matrica!$J$12),"V",IF(AND('[2]Радна места'!V198&gt;=[2]Matrica!$B$13,'[2]Радна места'!V198&lt;=[2]Matrica!$J$13),"IV",IF(AND('[2]Радна места'!V198&gt;=[2]Matrica!$B$14,'[2]Радна места'!V198&lt;=[2]Matrica!$J$14),"III",IF(AND('[2]Радна места'!V198&gt;=[2]Matrica!$B$15,'[2]Радна места'!V198&lt;=[2]Matrica!$J$15),"II",IF(AND('[2]Радна места'!V198&gt;=1.1,'[2]Радна места'!V198&lt;=[2]Matrica!$J$16),"I","")))))))))))))</f>
        <v/>
      </c>
      <c r="X198" s="36" t="str">
        <f t="shared" si="85"/>
        <v>2</v>
      </c>
      <c r="Y198" s="36">
        <f>IF(AND(AA198=[2]Matrica!$A$4,AB198=[2]Matrica!$B$3),[2]Matrica!$B$4,IF(AND(AA198=[2]Matrica!$A$4,AB198=[2]Matrica!$E$3),[2]Matrica!$E$4,IF(AND(AA198=[2]Matrica!$A$4,AB198=[2]Matrica!$H$3),[2]Matrica!$H$4,IF(AND(AA198=[2]Matrica!$A$5,AB198=[2]Matrica!$B$3),[2]Matrica!$B$5,IF(AND(AA198=[2]Matrica!$A$5,AB198=[2]Matrica!$E$3),[2]Matrica!$E$5,IF(AND(AA198=[2]Matrica!$A$5,AB198=[2]Matrica!$H$3),[2]Matrica!$H$5,IF(AND(AA198=[2]Matrica!$A$6,AB198=[2]Matrica!$B$3),[2]Matrica!$B$6,IF(AND(AA198=[2]Matrica!$A$6,AB198=[2]Matrica!$E$3),[2]Matrica!$E$6,IF(AND(AA198=[2]Matrica!$A$6,AB198=[2]Matrica!$H$3),[2]Matrica!$H$6,IF(AND(AA198=[2]Matrica!$A$7,AB198=[2]Matrica!$B$3),[2]Matrica!$B$7,IF(AND(AA198=[2]Matrica!$A$7,AB198=[2]Matrica!$E$3),[2]Matrica!$E$7,IF(AND(AA198=[2]Matrica!$A$7,AB198=[2]Matrica!$H$3),[2]Matrica!$H$7,IF(AND(AA198=[2]Matrica!$A$8,AB198=[2]Matrica!$B$3),[2]Matrica!$B$8,IF(AND(AA198=[2]Matrica!$A$8,AB198=[2]Matrica!$E$3),[2]Matrica!$E$8,IF(AND(AA198=[2]Matrica!$A$8,AB198=[2]Matrica!$H$3),[2]Matrica!$H$8,IF(AND(AA198=[2]Matrica!$A$9,AB198=[2]Matrica!$B$3),[2]Matrica!$B$9,IF(AND(AA198=[2]Matrica!$A$9,AB198=[2]Matrica!$E$3),[2]Matrica!$E$9,IF(AND(AA198=[2]Matrica!$A$9,AB198=[2]Matrica!$H$3),[2]Matrica!$H$9,IF(AND(AA198=[2]Matrica!$A$10,AB198=[2]Matrica!$B$3),[2]Matrica!$B$10,IF(AND(AA198=[2]Matrica!$A$10,AB198=[2]Matrica!$E$3),[2]Matrica!$E$10,IF(AND(AA198=[2]Matrica!$A$10,AB198=[2]Matrica!$H$3),[2]Matrica!$H$10,IF(AND(AA198=[2]Matrica!$A$11,AB198=[2]Matrica!$B$3),[2]Matrica!$B$11,IF(AND(AA198=[2]Matrica!$A$11,AB198=[2]Matrica!$E$3),[2]Matrica!$E$11,IF(AND(AA198=[2]Matrica!$A$11,AB198=[2]Matrica!$H$3),[2]Matrica!$H$11,IF(AND(AA198=[2]Matrica!$A$12,AB198=[2]Matrica!$B$3),[2]Matrica!$B$12,IF(AND(AA198=[2]Matrica!$A$12,AB198=[2]Matrica!$E$3),[2]Matrica!$E$12,IF(AND(AA198=[2]Matrica!$A$12,AB198=[2]Matrica!$H$3),[2]Matrica!$H$12,IF(AND(AA198=[2]Matrica!$A$13,AB198=[2]Matrica!$B$3),[2]Matrica!$B$13,IF(AND(AA198=[2]Matrica!$A$13,AB198=[2]Matrica!$E$3),[2]Matrica!$E$13,IF(AND(AA198=[2]Matrica!$A$13,AB198=[2]Matrica!$H$3),[2]Matrica!$H$13,IF(AND(AA198=[2]Matrica!$A$14,AB198=[2]Matrica!$B$3),[2]Matrica!$B$14,IF(AND(AA198=[2]Matrica!$A$14,AB198=[2]Matrica!$E$3),[2]Matrica!$E$14,IF(AND(AA198=[2]Matrica!$A$14,AB198=[2]Matrica!$H$3),[2]Matrica!$H$14,IF(AND(AA198=[2]Matrica!$A$15,AB198=[2]Matrica!$B$3),[2]Matrica!$B$15,IF(AND(AA198=[2]Matrica!$A$15,AB198=[2]Matrica!$E$3),[2]Matrica!$E$15,IF(AND(AA198=[2]Matrica!$A$15,AB198=[2]Matrica!$H$3),[2]Matrica!$H$15,IF(AND(AA198=[2]Matrica!$A$16,AB198=[2]Matrica!$B$3),[2]Matrica!$B$16,IF(AND(AA198=[2]Matrica!$A$16,AB198=[2]Matrica!$E$3),[2]Matrica!$E$16,IF(AND(AA198=[2]Matrica!$A$16,AB198=[2]Matrica!$H$3),[2]Matrica!$H$16,"")))))))))))))))))))))))))))))))))))))))</f>
        <v>1.87</v>
      </c>
      <c r="Z198" s="36">
        <f>IF(AND(AA198=[2]Matrica!$A$4,AB198=[2]Matrica!$B$3),[2]Matrica!$D$4,IF(AND(AA198=[2]Matrica!$A$4,AB198=[2]Matrica!$E$3),[2]Matrica!$G$4,IF(AND(AA198=[2]Matrica!$A$4,AB198=[2]Matrica!$H$3),[2]Matrica!$J$4,IF(AND(AA198=[2]Matrica!$A$5,AB198=[2]Matrica!$B$3),[2]Matrica!$D$5,IF(AND(AA198=[2]Matrica!$A$5,AB198=[2]Matrica!$E$3),[2]Matrica!$G$5,IF(AND(AA198=[2]Matrica!$A$5,AB198=[2]Matrica!$H$3),[2]Matrica!$J$5,IF(AND(AA198=[2]Matrica!$A$6,AB198=[2]Matrica!$B$3),[2]Matrica!$D$6,IF(AND(AA198=[2]Matrica!$A$6,AB198=[2]Matrica!$E$3),[2]Matrica!$G$6,IF(AND(AA198=[2]Matrica!$A$6,AB198=[2]Matrica!$H$3),[2]Matrica!$J$6,IF(AND(AA198=[2]Matrica!$A$7,AB198=[2]Matrica!$B$3),[2]Matrica!$D$7,IF(AND(AA198=[2]Matrica!$A$7,AB198=[2]Matrica!$E$3),[2]Matrica!$G$7,IF(AND(AA198=[2]Matrica!$A$7,AB198=[2]Matrica!$H$3),[2]Matrica!$J$7,IF(AND(AA198=[2]Matrica!$A$8,AB198=[2]Matrica!$B$3),[2]Matrica!$D$8,IF(AND(AA198=[2]Matrica!$A$8,AB198=[2]Matrica!$E$3),[2]Matrica!$G$8,IF(AND(AA198=[2]Matrica!$A$8,AB198=[2]Matrica!$H$3),[2]Matrica!$J$8,IF(AND(AA198=[2]Matrica!$A$9,AB198=[2]Matrica!$B$3),[2]Matrica!$D$9,IF(AND(AA198=[2]Matrica!$A$9,AB198=[2]Matrica!$E$3),[2]Matrica!$G$9,IF(AND(AA198=[2]Matrica!$A$9,AB198=[2]Matrica!$H$3),[2]Matrica!$J$9,IF(AND(AA198=[2]Matrica!$A$10,AB198=[2]Matrica!$B$3),[2]Matrica!$D$10,IF(AND(AA198=[2]Matrica!$A$10,AB198=[2]Matrica!$E$3),[2]Matrica!$G$10,IF(AND(AA198=[2]Matrica!$A$10,AB198=[2]Matrica!$H$3),[2]Matrica!$J$10,IF(AND(AA198=[2]Matrica!$A$11,AB198=[2]Matrica!$B$3),[2]Matrica!$D$11,IF(AND(AA198=[2]Matrica!$A$11,AB198=[2]Matrica!$E$3),[2]Matrica!$G$11,IF(AND(AA198=[2]Matrica!$A$11,AB198=[2]Matrica!$H$3),[2]Matrica!$J$11,IF(AND(AA198=[2]Matrica!$A$12,AB198=[2]Matrica!$B$3),[2]Matrica!$D$12,IF(AND(AA198=[2]Matrica!$A$12,AB198=[2]Matrica!$E$3),[2]Matrica!$G$12,IF(AND(AA198=[2]Matrica!$A$12,AB198=[2]Matrica!$H$3),[2]Matrica!$J$12,IF(AND(AA198=[2]Matrica!$A$13,AB198=[2]Matrica!$B$3),[2]Matrica!$D$13,IF(AND(AA198=[2]Matrica!$A$13,AB198=[2]Matrica!$E$3),[2]Matrica!$G$13,IF(AND(AA198=[2]Matrica!$A$13,AB198=[2]Matrica!$H$3),[2]Matrica!$J$13,IF(AND(AA198=[2]Matrica!$A$14,AB198=[2]Matrica!$B$3),[2]Matrica!$D$14,IF(AND(AA198=[2]Matrica!$A$14,AB198=[2]Matrica!$E$3),[2]Matrica!$G$14,IF(AND(AA198=[2]Matrica!$A$14,AB198=[2]Matrica!$H$3),[2]Matrica!$J$14,IF(AND(AA198=[2]Matrica!$A$15,AB198=[2]Matrica!$B$3),[2]Matrica!$D$15,IF(AND(AA198=[2]Matrica!$A$15,AB198=[2]Matrica!$E$3),[2]Matrica!$G$15,IF(AND(AA198=[2]Matrica!$A$15,AB198=[2]Matrica!$H$3),[2]Matrica!$J$15,IF(AND(AA198=[2]Matrica!$A$16,AB198=[2]Matrica!$B$3),[2]Matrica!$D$16,IF(AND(AA198=[2]Matrica!$A$16,AB198=[2]Matrica!$E$3),[2]Matrica!$G$16,IF(AND(AA198=[2]Matrica!$A$16,AB198=[2]Matrica!$H$3),[2]Matrica!$J$16,"")))))))))))))))))))))))))))))))))))))))</f>
        <v>1.97</v>
      </c>
      <c r="AA198" s="184" t="s">
        <v>13</v>
      </c>
      <c r="AB198" s="185">
        <v>1</v>
      </c>
      <c r="AC198" s="184">
        <v>1.87</v>
      </c>
      <c r="AD198" s="184" t="s">
        <v>13</v>
      </c>
      <c r="AE198" s="185">
        <v>1</v>
      </c>
      <c r="AF198" s="184">
        <v>1.87</v>
      </c>
      <c r="AG198" s="174">
        <v>30</v>
      </c>
      <c r="AH198" s="136"/>
      <c r="AI198" s="175">
        <f t="shared" si="93"/>
        <v>26727.872600000002</v>
      </c>
      <c r="AJ198" s="175">
        <f t="shared" si="94"/>
        <v>-31.008076750111801</v>
      </c>
      <c r="AK198" s="176" t="s">
        <v>11</v>
      </c>
      <c r="AL198" s="176">
        <v>1</v>
      </c>
      <c r="AM198" s="186">
        <v>2.4700000000000002</v>
      </c>
      <c r="AN198" s="187">
        <f t="shared" si="88"/>
        <v>35303.660600000003</v>
      </c>
      <c r="AO198" s="187">
        <f t="shared" si="92"/>
        <v>-8.8716307875808305</v>
      </c>
      <c r="AP198" s="188">
        <f t="shared" si="95"/>
        <v>801836.17800000007</v>
      </c>
      <c r="AQ198" s="187">
        <f t="shared" si="96"/>
        <v>1059109.818</v>
      </c>
      <c r="AR198" s="189">
        <f t="shared" si="97"/>
        <v>-257273.6399999999</v>
      </c>
    </row>
    <row r="199" spans="3:45" ht="80.099999999999994" customHeight="1" thickBot="1">
      <c r="E199" s="168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90" t="s">
        <v>376</v>
      </c>
      <c r="AN199" s="191" t="s">
        <v>400</v>
      </c>
      <c r="AO199" s="138" t="s">
        <v>374</v>
      </c>
      <c r="AP199" s="192">
        <f>SUM(AP2:AP198)</f>
        <v>4809508092.3536901</v>
      </c>
      <c r="AQ199" s="193">
        <f>SUM(AQ2:AQ198)</f>
        <v>5052681829.8321562</v>
      </c>
      <c r="AR199" s="194">
        <f t="shared" si="97"/>
        <v>-243173737.47846603</v>
      </c>
      <c r="AS199" s="62" t="s">
        <v>372</v>
      </c>
    </row>
    <row r="200" spans="3:45" ht="80.099999999999994" customHeight="1" thickBot="1">
      <c r="E200" s="168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95" t="s">
        <v>378</v>
      </c>
      <c r="AN200" s="196" t="s">
        <v>401</v>
      </c>
      <c r="AO200" s="138" t="s">
        <v>374</v>
      </c>
      <c r="AP200" s="192">
        <f>+AP199/118.27</f>
        <v>40665494.989039406</v>
      </c>
      <c r="AQ200" s="197">
        <f>+AQ199/118.27</f>
        <v>42721584.762257174</v>
      </c>
      <c r="AR200" s="194">
        <f t="shared" si="97"/>
        <v>-2056089.7732177675</v>
      </c>
      <c r="AS200" s="63" t="s">
        <v>373</v>
      </c>
    </row>
    <row r="201" spans="3:45" ht="80.099999999999994" customHeight="1" thickBot="1">
      <c r="E201" s="168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95" t="s">
        <v>379</v>
      </c>
      <c r="AN201" s="196" t="s">
        <v>402</v>
      </c>
      <c r="AO201" s="138" t="s">
        <v>375</v>
      </c>
      <c r="AP201" s="192">
        <f>+AP199*1.64</f>
        <v>7887593271.4600515</v>
      </c>
      <c r="AQ201" s="197">
        <f>+AQ199*1.64</f>
        <v>8286398200.924736</v>
      </c>
      <c r="AR201" s="194">
        <f>+AP201-AQ201</f>
        <v>-398804929.46468449</v>
      </c>
      <c r="AS201" s="62" t="s">
        <v>372</v>
      </c>
    </row>
    <row r="202" spans="3:45" ht="80.099999999999994" customHeight="1" thickBot="1">
      <c r="E202" s="168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98" t="s">
        <v>380</v>
      </c>
      <c r="AN202" s="199"/>
      <c r="AO202" s="138" t="s">
        <v>375</v>
      </c>
      <c r="AP202" s="192">
        <f>+AP201/118.27</f>
        <v>66691411.782024622</v>
      </c>
      <c r="AQ202" s="197">
        <f>+AQ201/118.27</f>
        <v>70063399.010101765</v>
      </c>
      <c r="AR202" s="194">
        <f>+AP202-AQ202</f>
        <v>-3371987.2280771434</v>
      </c>
      <c r="AS202" s="63" t="s">
        <v>373</v>
      </c>
    </row>
    <row r="203" spans="3:45" ht="80.099999999999994" customHeight="1">
      <c r="E203" s="168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62"/>
    </row>
    <row r="204" spans="3:45" ht="80.099999999999994" customHeight="1">
      <c r="C204" s="78" t="s">
        <v>383</v>
      </c>
      <c r="D204" s="142" t="s">
        <v>434</v>
      </c>
      <c r="E204" s="167" t="s">
        <v>10</v>
      </c>
      <c r="F204" s="37" t="s">
        <v>384</v>
      </c>
      <c r="G204" s="36"/>
      <c r="H204" s="36"/>
      <c r="I204" s="36"/>
      <c r="J204" s="36">
        <v>11.15</v>
      </c>
      <c r="K204" s="36">
        <v>13.49</v>
      </c>
      <c r="L204" s="40">
        <v>11.15</v>
      </c>
      <c r="M204" s="40">
        <v>13.49</v>
      </c>
      <c r="N204" s="39">
        <v>2871.8</v>
      </c>
      <c r="O204" s="39">
        <v>59687.49</v>
      </c>
      <c r="P204" s="39">
        <v>59687.49</v>
      </c>
      <c r="Q204" s="39">
        <f t="shared" ref="Q204:Q211" si="98">O204/2817.35</f>
        <v>21.185685129643105</v>
      </c>
      <c r="R204" s="39">
        <f t="shared" ref="R204:R211" si="99">IFERROR(P204/2817.35,"")</f>
        <v>21.185685129643105</v>
      </c>
      <c r="S204" s="36">
        <f t="shared" ref="S204:S211" si="100">ROUND((1.11*Q204)/5.63,2)</f>
        <v>4.18</v>
      </c>
      <c r="T204" s="36" t="s">
        <v>8</v>
      </c>
      <c r="U204" s="36" t="str">
        <f t="shared" ref="U204:U205" si="101">IF(S204&gt;=8.01,"3",IF(AND(S204&gt;=7.65,S204&lt;=8),"2",IF(AND(S204&gt;=7,S204&lt;=7.64),"1",IF(S204&gt;=6.86,"3",IF(AND(S204&gt;=6.73,S204&lt;=6.85),"2",IF(AND(S204&gt;=6.5,S204&lt;=6.72),"1",IF(S204&gt;=6.47,"3",IF(AND(S204&gt;=5.99,S204&lt;=6.46),"2",IF(AND(S204&gt;=5.55,S204&lt;=5.98),"1",IF(S204&gt;=5.35,"3",IF(AND(S204&gt;=4.98,S204&lt;=5.34),"2",IF(AND(S204&gt;=4.63,S204&lt;=4.97),"1",IF(S204&gt;=4.42,"3",IF(AND(S204&gt;=4.13,S204&lt;=4.41),"2",IF(AND(S204&gt;=3.86,S204&lt;=4.12),"1",IF(S204&gt;=3.84,"3",IF(AND(S204&gt;=3.58,S204&lt;=3.83),"2",IF(AND(S204&gt;=3.35,S204&lt;=3.57),"1",IF(S204&gt;=3.34,"3",IF(AND(S204&gt;=3.12,S204&lt;=3.33),"2",IF(AND(S204&gt;=2.92,S204&lt;=3.11),"1",IF(S204&gt;=2.76,"3",IF(AND(S204&gt;=2.59,S204&lt;=2.75),"2",IF(AND(S204&gt;=2.43,S204&lt;=2.58),"1",IF(S204&gt;=2.37,"3",IF(AND(S204&gt;=2.24,S204&lt;=2.36),"2",IF(AND(S204&gt;=2.11,S204&lt;=2.23),"1",IF(S204&gt;=2.1,"3",IF(AND(S204&gt;=1.98,S204&lt;=2.09),"2",IF(AND(S204&gt;=1.87,S204&lt;=1.97),"1",IF(S204&gt;=1.63,"3",IF(AND(S204&gt;=1.55,S204&lt;=1.62),"2",IF(AND(S204&gt;=1.47,S204&lt;=1.54),"1",IF(S204&gt;=1.42,"3",IF(AND(S204&gt;=1.35,S204&lt;=1.41),"2",IF(AND(S204&gt;=1.28,S204&lt;=1.34),"1",IF(S204&gt;=1.23,"3",IF(AND(S204&gt;=1.17,S204&lt;=1.22),"2",IF(AND(S204&gt;1.1,S204&lt;=1.16),"1","")))))))))))))))))))))))))))))))))))))))</f>
        <v>2</v>
      </c>
      <c r="V204" s="39">
        <f t="shared" ref="V204:V211" si="102">IFERROR(ROUND((1.11*R204)/5.63,2),"")</f>
        <v>4.18</v>
      </c>
      <c r="W204" s="36" t="s">
        <v>8</v>
      </c>
      <c r="X204" s="36" t="str">
        <f t="shared" ref="X204:X211" si="103">IF(V204&gt;=8.01,"3",IF(AND(V204&gt;=7.65,V204&lt;=8),"2",IF(AND(V204&gt;=7,V204&lt;=7.64),"1",IF(V204&gt;=6.86,"3",IF(AND(V204&gt;=6.73,V204&lt;=6.85),"2",IF(AND(V204&gt;=6.5,V204&lt;=6.72),"1",IF(V204&gt;=6.47,"3",IF(AND(V204&gt;=5.99,V204&lt;=6.46),"2",IF(AND(V204&gt;=5.55,V204&lt;=5.98),"1",IF(V204&gt;=5.35,"3",IF(AND(V204&gt;=4.98,V204&lt;=5.34),"2",IF(AND(V204&gt;=4.63,V204&lt;=4.97),"1",IF(V204&gt;=4.42,"3",IF(AND(V204&gt;=4.13,V204&lt;=4.41),"2",IF(AND(V204&gt;=3.86,V204&lt;=4.12),"1",IF(V204&gt;=3.84,"3",IF(AND(V204&gt;=3.58,V204&lt;=3.83),"2",IF(AND(V204&gt;=3.35,V204&lt;=3.57),"1",IF(V204&gt;=3.34,"3",IF(AND(V204&gt;=3.12,V204&lt;=3.33),"2",IF(AND(V204&gt;=2.92,V204&lt;=3.11),"1",IF(V204&gt;=2.76,"3",IF(AND(V204&gt;=2.59,V204&lt;=2.75),"2",IF(AND(V204&gt;=2.43,V204&lt;=2.58),"1",IF(V204&gt;=2.37,"3",IF(AND(V204&gt;=2.24,V204&lt;=2.36),"2",IF(AND(V204&gt;=2.11,V204&lt;=2.23),"1",IF(V204&gt;=2.1,"3",IF(AND(V204&gt;=1.98,V204&lt;=2.09),"2",IF(AND(V204&gt;=1.87,V204&lt;=1.97),"1",IF(V204&gt;=1.63,"3",IF(AND(V204&gt;=1.55,V204&lt;=1.62),"2",IF(AND(V204&gt;=1.47,V204&lt;=1.54),"1",IF(V204&gt;=1.42,"3",IF(AND(V204&gt;=1.35,V204&lt;=1.41),"2",IF(AND(V204&gt;=1.28,V204&lt;=1.34),"1",IF(V204&gt;=1.23,"3",IF(AND(V204&gt;=1.17,V204&lt;=1.22),"2",IF(AND(V204&gt;1.1,V204&lt;=1.16),"1","")))))))))))))))))))))))))))))))))))))))</f>
        <v>2</v>
      </c>
      <c r="Y204" s="36">
        <v>4.9800000000000004</v>
      </c>
      <c r="Z204" s="36">
        <v>5.34</v>
      </c>
      <c r="AA204" s="184" t="s">
        <v>6</v>
      </c>
      <c r="AB204" s="185">
        <v>2</v>
      </c>
      <c r="AC204" s="184">
        <v>5.99</v>
      </c>
      <c r="AD204" s="184"/>
      <c r="AE204" s="185"/>
      <c r="AF204" s="184"/>
      <c r="AG204" s="174">
        <v>1694</v>
      </c>
      <c r="AH204" s="175"/>
      <c r="AI204" s="175">
        <v>85614.950200000007</v>
      </c>
      <c r="AJ204" s="175">
        <f>+(AI204/P204-1)*100</f>
        <v>43.438684052554422</v>
      </c>
      <c r="AK204" s="200" t="s">
        <v>7</v>
      </c>
      <c r="AL204" s="200">
        <v>2</v>
      </c>
      <c r="AM204" s="201">
        <v>5.0199999999999996</v>
      </c>
      <c r="AN204" s="201">
        <f t="shared" ref="AN204:AN211" si="104">+AM204*14292.98</f>
        <v>71750.75959999999</v>
      </c>
      <c r="AO204" s="177">
        <f>+(AN204/P204-1)*100</f>
        <v>20.210716852057264</v>
      </c>
      <c r="AP204" s="188">
        <f t="shared" ref="AP204:AP211" si="105">+AG204*AI204</f>
        <v>145031725.63880002</v>
      </c>
      <c r="AQ204" s="187">
        <f t="shared" ref="AQ204:AQ211" si="106">+AG204*AN204</f>
        <v>121545786.76239999</v>
      </c>
      <c r="AR204" s="189">
        <f t="shared" ref="AR204:AR213" si="107">+AP204-AQ204</f>
        <v>23485938.876400039</v>
      </c>
    </row>
    <row r="205" spans="3:45" ht="80.099999999999994" customHeight="1">
      <c r="C205" s="79" t="s">
        <v>385</v>
      </c>
      <c r="D205" s="146" t="s">
        <v>386</v>
      </c>
      <c r="E205" s="169" t="s">
        <v>10</v>
      </c>
      <c r="F205" s="81" t="s">
        <v>384</v>
      </c>
      <c r="G205" s="79"/>
      <c r="H205" s="79"/>
      <c r="I205" s="79"/>
      <c r="J205" s="79">
        <v>11.15</v>
      </c>
      <c r="K205" s="79">
        <v>13.49</v>
      </c>
      <c r="L205" s="82">
        <v>11.15</v>
      </c>
      <c r="M205" s="82">
        <v>13.49</v>
      </c>
      <c r="N205" s="83">
        <v>2871.8</v>
      </c>
      <c r="O205" s="83">
        <v>54713.54</v>
      </c>
      <c r="P205" s="83">
        <v>54713.54</v>
      </c>
      <c r="Q205" s="83">
        <f t="shared" si="98"/>
        <v>19.420214030915577</v>
      </c>
      <c r="R205" s="83">
        <f t="shared" si="99"/>
        <v>19.420214030915577</v>
      </c>
      <c r="S205" s="79">
        <f t="shared" si="100"/>
        <v>3.83</v>
      </c>
      <c r="T205" s="79" t="s">
        <v>9</v>
      </c>
      <c r="U205" s="79" t="str">
        <f t="shared" si="101"/>
        <v>2</v>
      </c>
      <c r="V205" s="83">
        <f t="shared" si="102"/>
        <v>3.83</v>
      </c>
      <c r="W205" s="79" t="s">
        <v>9</v>
      </c>
      <c r="X205" s="79" t="str">
        <f t="shared" si="103"/>
        <v>2</v>
      </c>
      <c r="Y205" s="79">
        <v>4.13</v>
      </c>
      <c r="Z205" s="79">
        <v>4.41</v>
      </c>
      <c r="AA205" s="202" t="s">
        <v>385</v>
      </c>
      <c r="AB205" s="203" t="s">
        <v>385</v>
      </c>
      <c r="AC205" s="202" t="s">
        <v>385</v>
      </c>
      <c r="AD205" s="202"/>
      <c r="AE205" s="203"/>
      <c r="AF205" s="202"/>
      <c r="AG205" s="204" t="s">
        <v>385</v>
      </c>
      <c r="AH205" s="175"/>
      <c r="AI205" s="205" t="s">
        <v>385</v>
      </c>
      <c r="AJ205" s="175" t="e">
        <f t="shared" ref="AJ205:AJ213" si="108">+(AI205/P205-1)*100</f>
        <v>#VALUE!</v>
      </c>
      <c r="AK205" s="206" t="s">
        <v>8</v>
      </c>
      <c r="AL205" s="206">
        <v>2</v>
      </c>
      <c r="AM205" s="207">
        <v>4.25</v>
      </c>
      <c r="AN205" s="201">
        <f t="shared" si="104"/>
        <v>60745.165000000001</v>
      </c>
      <c r="AO205" s="177">
        <f t="shared" ref="AO205:AO213" si="109">+(AN205/P205-1)*100</f>
        <v>11.024007951231084</v>
      </c>
      <c r="AP205" s="188">
        <v>0</v>
      </c>
      <c r="AQ205" s="187">
        <v>0</v>
      </c>
      <c r="AR205" s="189">
        <v>0</v>
      </c>
    </row>
    <row r="206" spans="3:45" ht="80.099999999999994" customHeight="1">
      <c r="C206" s="84" t="s">
        <v>387</v>
      </c>
      <c r="D206" s="142" t="s">
        <v>388</v>
      </c>
      <c r="E206" s="167" t="s">
        <v>10</v>
      </c>
      <c r="F206" s="37" t="s">
        <v>384</v>
      </c>
      <c r="G206" s="36"/>
      <c r="H206" s="36"/>
      <c r="I206" s="36"/>
      <c r="J206" s="36">
        <v>11.15</v>
      </c>
      <c r="K206" s="36">
        <v>13.49</v>
      </c>
      <c r="L206" s="40">
        <v>11.15</v>
      </c>
      <c r="M206" s="40">
        <v>13.49</v>
      </c>
      <c r="N206" s="39">
        <v>2871.8</v>
      </c>
      <c r="O206" s="39">
        <v>64661.45</v>
      </c>
      <c r="P206" s="39">
        <v>64661.45</v>
      </c>
      <c r="Q206" s="39">
        <f t="shared" si="98"/>
        <v>22.951159777805383</v>
      </c>
      <c r="R206" s="39">
        <f t="shared" si="99"/>
        <v>22.951159777805383</v>
      </c>
      <c r="S206" s="36">
        <f t="shared" si="100"/>
        <v>4.53</v>
      </c>
      <c r="T206" s="36" t="s">
        <v>8</v>
      </c>
      <c r="U206" s="85">
        <v>3</v>
      </c>
      <c r="V206" s="39">
        <f t="shared" si="102"/>
        <v>4.53</v>
      </c>
      <c r="W206" s="36" t="s">
        <v>8</v>
      </c>
      <c r="X206" s="36" t="str">
        <f t="shared" si="103"/>
        <v>3</v>
      </c>
      <c r="Y206" s="36">
        <v>5.35</v>
      </c>
      <c r="Z206" s="36">
        <v>5.53</v>
      </c>
      <c r="AA206" s="184" t="s">
        <v>6</v>
      </c>
      <c r="AB206" s="185">
        <v>2</v>
      </c>
      <c r="AC206" s="184">
        <v>6.46</v>
      </c>
      <c r="AD206" s="184"/>
      <c r="AE206" s="185"/>
      <c r="AF206" s="184"/>
      <c r="AG206" s="174">
        <v>44</v>
      </c>
      <c r="AH206" s="175"/>
      <c r="AI206" s="175">
        <v>92332.650800000003</v>
      </c>
      <c r="AJ206" s="175">
        <f t="shared" si="108"/>
        <v>42.793968894913448</v>
      </c>
      <c r="AK206" s="200" t="s">
        <v>7</v>
      </c>
      <c r="AL206" s="200">
        <v>3</v>
      </c>
      <c r="AM206" s="201">
        <v>5.4</v>
      </c>
      <c r="AN206" s="201">
        <f t="shared" si="104"/>
        <v>77182.092000000004</v>
      </c>
      <c r="AO206" s="177">
        <f t="shared" si="109"/>
        <v>19.363379571599481</v>
      </c>
      <c r="AP206" s="188">
        <f t="shared" si="105"/>
        <v>4062636.6352000004</v>
      </c>
      <c r="AQ206" s="187">
        <f t="shared" si="106"/>
        <v>3396012.0480000004</v>
      </c>
      <c r="AR206" s="189">
        <f t="shared" si="107"/>
        <v>666624.58719999995</v>
      </c>
    </row>
    <row r="207" spans="3:45" ht="80.099999999999994" customHeight="1">
      <c r="C207" s="78" t="s">
        <v>389</v>
      </c>
      <c r="D207" s="144" t="s">
        <v>390</v>
      </c>
      <c r="E207" s="167" t="s">
        <v>10</v>
      </c>
      <c r="F207" s="37" t="s">
        <v>384</v>
      </c>
      <c r="G207" s="36"/>
      <c r="H207" s="36"/>
      <c r="I207" s="36"/>
      <c r="J207" s="36">
        <v>11.15</v>
      </c>
      <c r="K207" s="36">
        <v>13.49</v>
      </c>
      <c r="L207" s="40">
        <v>11.15</v>
      </c>
      <c r="M207" s="40">
        <v>13.49</v>
      </c>
      <c r="N207" s="39">
        <v>2871.8</v>
      </c>
      <c r="O207" s="39">
        <v>60910.879999999997</v>
      </c>
      <c r="P207" s="39">
        <v>86355.03</v>
      </c>
      <c r="Q207" s="39">
        <f t="shared" si="98"/>
        <v>21.619919427831118</v>
      </c>
      <c r="R207" s="39">
        <f t="shared" si="99"/>
        <v>30.651154453653255</v>
      </c>
      <c r="S207" s="36">
        <f t="shared" si="100"/>
        <v>4.26</v>
      </c>
      <c r="T207" s="36" t="s">
        <v>8</v>
      </c>
      <c r="U207" s="36" t="str">
        <f t="shared" ref="U207:U211" si="110">IF(S207&gt;=8.01,"3",IF(AND(S207&gt;=7.65,S207&lt;=8),"2",IF(AND(S207&gt;=7,S207&lt;=7.64),"1",IF(S207&gt;=6.86,"3",IF(AND(S207&gt;=6.73,S207&lt;=6.85),"2",IF(AND(S207&gt;=6.5,S207&lt;=6.72),"1",IF(S207&gt;=6.47,"3",IF(AND(S207&gt;=5.99,S207&lt;=6.46),"2",IF(AND(S207&gt;=5.55,S207&lt;=5.98),"1",IF(S207&gt;=5.35,"3",IF(AND(S207&gt;=4.98,S207&lt;=5.34),"2",IF(AND(S207&gt;=4.63,S207&lt;=4.97),"1",IF(S207&gt;=4.42,"3",IF(AND(S207&gt;=4.13,S207&lt;=4.41),"2",IF(AND(S207&gt;=3.86,S207&lt;=4.12),"1",IF(S207&gt;=3.84,"3",IF(AND(S207&gt;=3.58,S207&lt;=3.83),"2",IF(AND(S207&gt;=3.35,S207&lt;=3.57),"1",IF(S207&gt;=3.34,"3",IF(AND(S207&gt;=3.12,S207&lt;=3.33),"2",IF(AND(S207&gt;=2.92,S207&lt;=3.11),"1",IF(S207&gt;=2.76,"3",IF(AND(S207&gt;=2.59,S207&lt;=2.75),"2",IF(AND(S207&gt;=2.43,S207&lt;=2.58),"1",IF(S207&gt;=2.37,"3",IF(AND(S207&gt;=2.24,S207&lt;=2.36),"2",IF(AND(S207&gt;=2.11,S207&lt;=2.23),"1",IF(S207&gt;=2.1,"3",IF(AND(S207&gt;=1.98,S207&lt;=2.09),"2",IF(AND(S207&gt;=1.87,S207&lt;=1.97),"1",IF(S207&gt;=1.63,"3",IF(AND(S207&gt;=1.55,S207&lt;=1.62),"2",IF(AND(S207&gt;=1.47,S207&lt;=1.54),"1",IF(S207&gt;=1.42,"3",IF(AND(S207&gt;=1.35,S207&lt;=1.41),"2",IF(AND(S207&gt;=1.28,S207&lt;=1.34),"1",IF(S207&gt;=1.23,"3",IF(AND(S207&gt;=1.17,S207&lt;=1.22),"2",IF(AND(S207&gt;1.1,S207&lt;=1.16),"1","")))))))))))))))))))))))))))))))))))))))</f>
        <v>2</v>
      </c>
      <c r="V207" s="39">
        <f t="shared" si="102"/>
        <v>6.04</v>
      </c>
      <c r="W207" s="36" t="s">
        <v>6</v>
      </c>
      <c r="X207" s="36" t="str">
        <f t="shared" si="103"/>
        <v>2</v>
      </c>
      <c r="Y207" s="36">
        <v>5.54</v>
      </c>
      <c r="Z207" s="36">
        <v>5.72</v>
      </c>
      <c r="AA207" s="184" t="s">
        <v>6</v>
      </c>
      <c r="AB207" s="185">
        <v>2</v>
      </c>
      <c r="AC207" s="184">
        <v>5.99</v>
      </c>
      <c r="AD207" s="184"/>
      <c r="AE207" s="185"/>
      <c r="AF207" s="184"/>
      <c r="AG207" s="174">
        <v>45</v>
      </c>
      <c r="AH207" s="175"/>
      <c r="AI207" s="175">
        <v>85614.950200000007</v>
      </c>
      <c r="AJ207" s="175">
        <f t="shared" si="108"/>
        <v>-0.85701990955244778</v>
      </c>
      <c r="AK207" s="200" t="s">
        <v>7</v>
      </c>
      <c r="AL207" s="200">
        <v>4</v>
      </c>
      <c r="AM207" s="201">
        <v>5.72</v>
      </c>
      <c r="AN207" s="201">
        <f t="shared" si="104"/>
        <v>81755.845600000001</v>
      </c>
      <c r="AO207" s="177">
        <f t="shared" si="109"/>
        <v>-5.3259021506911637</v>
      </c>
      <c r="AP207" s="188">
        <f t="shared" si="105"/>
        <v>3852672.7590000001</v>
      </c>
      <c r="AQ207" s="187">
        <f t="shared" si="106"/>
        <v>3679013.0520000001</v>
      </c>
      <c r="AR207" s="189">
        <f t="shared" si="107"/>
        <v>173659.70699999994</v>
      </c>
    </row>
    <row r="208" spans="3:45" ht="80.099999999999994" customHeight="1">
      <c r="C208" s="84" t="s">
        <v>391</v>
      </c>
      <c r="D208" s="144" t="s">
        <v>392</v>
      </c>
      <c r="E208" s="167" t="s">
        <v>10</v>
      </c>
      <c r="F208" s="37" t="s">
        <v>384</v>
      </c>
      <c r="G208" s="36"/>
      <c r="H208" s="36"/>
      <c r="I208" s="36"/>
      <c r="J208" s="36">
        <v>11.15</v>
      </c>
      <c r="K208" s="36">
        <v>13.49</v>
      </c>
      <c r="L208" s="40">
        <v>11.15</v>
      </c>
      <c r="M208" s="40">
        <v>13.49</v>
      </c>
      <c r="N208" s="39">
        <v>2871.8</v>
      </c>
      <c r="O208" s="39">
        <v>58469.85</v>
      </c>
      <c r="P208" s="39">
        <v>75241.16</v>
      </c>
      <c r="Q208" s="39">
        <f t="shared" si="98"/>
        <v>20.753491756437789</v>
      </c>
      <c r="R208" s="39">
        <f t="shared" si="99"/>
        <v>26.706358812359134</v>
      </c>
      <c r="S208" s="36">
        <f t="shared" si="100"/>
        <v>4.09</v>
      </c>
      <c r="T208" s="36" t="s">
        <v>8</v>
      </c>
      <c r="U208" s="36" t="str">
        <f t="shared" si="110"/>
        <v>1</v>
      </c>
      <c r="V208" s="39">
        <f t="shared" si="102"/>
        <v>5.27</v>
      </c>
      <c r="W208" s="36" t="s">
        <v>7</v>
      </c>
      <c r="X208" s="36" t="str">
        <f t="shared" si="103"/>
        <v>2</v>
      </c>
      <c r="Y208" s="36">
        <v>4.9800000000000004</v>
      </c>
      <c r="Z208" s="36">
        <v>5.34</v>
      </c>
      <c r="AA208" s="184" t="s">
        <v>7</v>
      </c>
      <c r="AB208" s="185">
        <v>2</v>
      </c>
      <c r="AC208" s="184">
        <v>4.9800000000000004</v>
      </c>
      <c r="AD208" s="184"/>
      <c r="AE208" s="185"/>
      <c r="AF208" s="184"/>
      <c r="AG208" s="174">
        <v>7</v>
      </c>
      <c r="AH208" s="175"/>
      <c r="AI208" s="175">
        <v>71179.040399999998</v>
      </c>
      <c r="AJ208" s="175">
        <f t="shared" si="108"/>
        <v>-5.3987998058509508</v>
      </c>
      <c r="AK208" s="200" t="s">
        <v>7</v>
      </c>
      <c r="AL208" s="200">
        <v>2</v>
      </c>
      <c r="AM208" s="201">
        <v>5.0199999999999996</v>
      </c>
      <c r="AN208" s="201">
        <f t="shared" si="104"/>
        <v>71750.75959999999</v>
      </c>
      <c r="AO208" s="177">
        <f t="shared" si="109"/>
        <v>-4.6389508083075963</v>
      </c>
      <c r="AP208" s="188">
        <f t="shared" si="105"/>
        <v>498253.28279999999</v>
      </c>
      <c r="AQ208" s="187">
        <f t="shared" si="106"/>
        <v>502255.31719999993</v>
      </c>
      <c r="AR208" s="189">
        <f t="shared" si="107"/>
        <v>-4002.0343999999459</v>
      </c>
    </row>
    <row r="209" spans="3:45" ht="80.099999999999994" customHeight="1">
      <c r="C209" s="78" t="s">
        <v>393</v>
      </c>
      <c r="D209" s="144" t="s">
        <v>394</v>
      </c>
      <c r="E209" s="167" t="s">
        <v>10</v>
      </c>
      <c r="F209" s="37" t="s">
        <v>384</v>
      </c>
      <c r="G209" s="36"/>
      <c r="H209" s="36"/>
      <c r="I209" s="36"/>
      <c r="J209" s="36">
        <v>11.15</v>
      </c>
      <c r="K209" s="36">
        <v>13.49</v>
      </c>
      <c r="L209" s="40">
        <v>11.15</v>
      </c>
      <c r="M209" s="40">
        <v>13.49</v>
      </c>
      <c r="N209" s="39">
        <v>2871.8</v>
      </c>
      <c r="O209" s="39">
        <v>56919.08</v>
      </c>
      <c r="P209" s="39">
        <v>72168.33</v>
      </c>
      <c r="Q209" s="39">
        <f t="shared" si="98"/>
        <v>20.203056063321917</v>
      </c>
      <c r="R209" s="39">
        <f t="shared" si="99"/>
        <v>25.615677853301865</v>
      </c>
      <c r="S209" s="36">
        <f t="shared" si="100"/>
        <v>3.98</v>
      </c>
      <c r="T209" s="36" t="str">
        <f>IF(AND('[3]Радна места'!S209&gt;=[3]Matrica!$B$4,'[3]Радна места'!S209&lt;=[3]Matrica!$J$4),"XIII",IF(AND('[3]Радна места'!S209&gt;=[3]Matrica!$B$5,'[3]Радна места'!S209&lt;=[3]Matrica!$J$5),"XII",IF(AND('[3]Радна места'!S209&gt;=[3]Matrica!$B$6,'[3]Радна места'!S209&lt;=[3]Matrica!$J$6),"XI",IF(AND('[3]Радна места'!S209&gt;=[3]Matrica!$B$7,'[3]Радна места'!S209&lt;=[3]Matrica!$J$7),"X",IF(AND('[3]Радна места'!S209&gt;=[3]Matrica!$B$8,'[3]Радна места'!S209&lt;=[3]Matrica!$J$8),"IX",IF(AND('[3]Радна места'!S209&gt;=[3]Matrica!$B$9,'[3]Радна места'!S209&lt;=[3]Matrica!$J$9),"VIII",IF(AND('[3]Радна места'!S209&gt;=[3]Matrica!$B$10,'[3]Радна места'!S209&lt;=[3]Matrica!$J$10),"VII",IF(AND('[3]Радна места'!S209&gt;=[3]Matrica!$B$11,'[3]Радна места'!S209&lt;=[3]Matrica!$J$11),"VI",IF(AND('[3]Радна места'!S209&gt;=[3]Matrica!$B$12,'[3]Радна места'!S209&lt;=[3]Matrica!$J$12),"V",IF(AND('[3]Радна места'!S209&gt;=[3]Matrica!$B$13,'[3]Радна места'!S209&lt;=[3]Matrica!$J$13),"IV",IF(AND('[3]Радна места'!S209&gt;=[3]Matrica!$B$14,'[3]Радна места'!S209&lt;=[3]Matrica!$J$14),"III",IF(AND('[3]Радна места'!S209&gt;=[3]Matrica!$B$15,'[3]Радна места'!S209&lt;=[3]Matrica!$J$15),"II",IF(AND('[3]Радна места'!S209&gt;=1.1,'[3]Радна места'!S209&lt;=[3]Matrica!$J$16),"I","")))))))))))))</f>
        <v>IX</v>
      </c>
      <c r="U209" s="36" t="str">
        <f t="shared" si="110"/>
        <v>1</v>
      </c>
      <c r="V209" s="39">
        <f t="shared" si="102"/>
        <v>5.05</v>
      </c>
      <c r="W209" s="36" t="s">
        <v>7</v>
      </c>
      <c r="X209" s="36" t="str">
        <f t="shared" si="103"/>
        <v>2</v>
      </c>
      <c r="Y209" s="36">
        <v>4.63</v>
      </c>
      <c r="Z209" s="36">
        <v>4.97</v>
      </c>
      <c r="AA209" s="184" t="s">
        <v>8</v>
      </c>
      <c r="AB209" s="185">
        <v>3</v>
      </c>
      <c r="AC209" s="184">
        <v>4.5599999999999996</v>
      </c>
      <c r="AD209" s="184"/>
      <c r="AE209" s="185"/>
      <c r="AF209" s="184"/>
      <c r="AG209" s="174">
        <v>19</v>
      </c>
      <c r="AH209" s="175"/>
      <c r="AI209" s="175">
        <v>65175.988799999992</v>
      </c>
      <c r="AJ209" s="175">
        <f t="shared" si="108"/>
        <v>-9.6889330818657022</v>
      </c>
      <c r="AK209" s="200" t="s">
        <v>7</v>
      </c>
      <c r="AL209" s="200">
        <v>1</v>
      </c>
      <c r="AM209" s="201">
        <v>4.6399999999999997</v>
      </c>
      <c r="AN209" s="201">
        <f t="shared" si="104"/>
        <v>66319.427199999991</v>
      </c>
      <c r="AO209" s="177">
        <f t="shared" si="109"/>
        <v>-8.1045283990914143</v>
      </c>
      <c r="AP209" s="188">
        <f t="shared" si="105"/>
        <v>1238343.7871999999</v>
      </c>
      <c r="AQ209" s="187">
        <f t="shared" si="106"/>
        <v>1260069.1167999997</v>
      </c>
      <c r="AR209" s="189">
        <f t="shared" si="107"/>
        <v>-21725.329599999823</v>
      </c>
    </row>
    <row r="210" spans="3:45" ht="80.099999999999994" customHeight="1">
      <c r="C210" s="84" t="s">
        <v>395</v>
      </c>
      <c r="D210" s="144" t="s">
        <v>396</v>
      </c>
      <c r="E210" s="167" t="s">
        <v>10</v>
      </c>
      <c r="F210" s="37" t="s">
        <v>384</v>
      </c>
      <c r="G210" s="36"/>
      <c r="H210" s="36"/>
      <c r="I210" s="36"/>
      <c r="J210" s="36">
        <v>11.15</v>
      </c>
      <c r="K210" s="36">
        <v>13.49</v>
      </c>
      <c r="L210" s="40">
        <v>11.15</v>
      </c>
      <c r="M210" s="40">
        <v>13.49</v>
      </c>
      <c r="N210" s="39">
        <v>2871.8</v>
      </c>
      <c r="O210" s="39">
        <v>55684.2</v>
      </c>
      <c r="P210" s="39">
        <v>64672.94</v>
      </c>
      <c r="Q210" s="39">
        <f t="shared" si="98"/>
        <v>19.76474346460326</v>
      </c>
      <c r="R210" s="39">
        <f t="shared" si="99"/>
        <v>22.955238078336027</v>
      </c>
      <c r="S210" s="36">
        <f t="shared" si="100"/>
        <v>3.9</v>
      </c>
      <c r="T210" s="36" t="s">
        <v>8</v>
      </c>
      <c r="U210" s="85">
        <v>1</v>
      </c>
      <c r="V210" s="39">
        <f t="shared" si="102"/>
        <v>4.53</v>
      </c>
      <c r="W210" s="36" t="s">
        <v>8</v>
      </c>
      <c r="X210" s="36" t="str">
        <f t="shared" si="103"/>
        <v>3</v>
      </c>
      <c r="Y210" s="36">
        <v>4.42</v>
      </c>
      <c r="Z210" s="36">
        <v>4.5599999999999996</v>
      </c>
      <c r="AA210" s="184" t="s">
        <v>8</v>
      </c>
      <c r="AB210" s="185">
        <v>3</v>
      </c>
      <c r="AC210" s="184">
        <v>4.42</v>
      </c>
      <c r="AD210" s="184"/>
      <c r="AE210" s="185"/>
      <c r="AF210" s="184"/>
      <c r="AG210" s="174">
        <v>45</v>
      </c>
      <c r="AH210" s="175"/>
      <c r="AI210" s="175">
        <v>63174.971599999997</v>
      </c>
      <c r="AJ210" s="175">
        <f t="shared" si="108"/>
        <v>-2.316221282038522</v>
      </c>
      <c r="AK210" s="200" t="s">
        <v>7</v>
      </c>
      <c r="AL210" s="200">
        <v>3</v>
      </c>
      <c r="AM210" s="201">
        <v>4.4800000000000004</v>
      </c>
      <c r="AN210" s="201">
        <f t="shared" si="104"/>
        <v>64032.550400000007</v>
      </c>
      <c r="AO210" s="177">
        <f t="shared" si="109"/>
        <v>-0.99019713654582286</v>
      </c>
      <c r="AP210" s="188">
        <f t="shared" si="105"/>
        <v>2842873.7220000001</v>
      </c>
      <c r="AQ210" s="187">
        <f t="shared" si="106"/>
        <v>2881464.7680000002</v>
      </c>
      <c r="AR210" s="189">
        <f t="shared" si="107"/>
        <v>-38591.046000000089</v>
      </c>
    </row>
    <row r="211" spans="3:45" ht="80.099999999999994" customHeight="1">
      <c r="C211" s="78" t="s">
        <v>397</v>
      </c>
      <c r="D211" s="144" t="s">
        <v>398</v>
      </c>
      <c r="E211" s="167" t="s">
        <v>10</v>
      </c>
      <c r="F211" s="37" t="s">
        <v>384</v>
      </c>
      <c r="G211" s="36"/>
      <c r="H211" s="36"/>
      <c r="I211" s="36"/>
      <c r="J211" s="36">
        <v>11.15</v>
      </c>
      <c r="K211" s="36">
        <v>13.49</v>
      </c>
      <c r="L211" s="40">
        <v>11.15</v>
      </c>
      <c r="M211" s="40">
        <v>13.49</v>
      </c>
      <c r="N211" s="39">
        <v>2871.8</v>
      </c>
      <c r="O211" s="39">
        <v>55684.2</v>
      </c>
      <c r="P211" s="39">
        <v>64672.94</v>
      </c>
      <c r="Q211" s="39">
        <f t="shared" si="98"/>
        <v>19.76474346460326</v>
      </c>
      <c r="R211" s="39">
        <f t="shared" si="99"/>
        <v>22.955238078336027</v>
      </c>
      <c r="S211" s="36">
        <f t="shared" si="100"/>
        <v>3.9</v>
      </c>
      <c r="T211" s="36" t="str">
        <f>IF(AND('[3]Радна места'!S211&gt;=[3]Matrica!$B$4,'[3]Радна места'!S211&lt;=[3]Matrica!$J$4),"XIII",IF(AND('[3]Радна места'!S211&gt;=[3]Matrica!$B$5,'[3]Радна места'!S211&lt;=[3]Matrica!$J$5),"XII",IF(AND('[3]Радна места'!S211&gt;=[3]Matrica!$B$6,'[3]Радна места'!S211&lt;=[3]Matrica!$J$6),"XI",IF(AND('[3]Радна места'!S211&gt;=[3]Matrica!$B$7,'[3]Радна места'!S211&lt;=[3]Matrica!$J$7),"X",IF(AND('[3]Радна места'!S211&gt;=[3]Matrica!$B$8,'[3]Радна места'!S211&lt;=[3]Matrica!$J$8),"IX",IF(AND('[3]Радна места'!S211&gt;=[3]Matrica!$B$9,'[3]Радна места'!S211&lt;=[3]Matrica!$J$9),"VIII",IF(AND('[3]Радна места'!S211&gt;=[3]Matrica!$B$10,'[3]Радна места'!S211&lt;=[3]Matrica!$J$10),"VII",IF(AND('[3]Радна места'!S211&gt;=[3]Matrica!$B$11,'[3]Радна места'!S211&lt;=[3]Matrica!$J$11),"VI",IF(AND('[3]Радна места'!S211&gt;=[3]Matrica!$B$12,'[3]Радна места'!S211&lt;=[3]Matrica!$J$12),"V",IF(AND('[3]Радна места'!S211&gt;=[3]Matrica!$B$13,'[3]Радна места'!S211&lt;=[3]Matrica!$J$13),"IV",IF(AND('[3]Радна места'!S211&gt;=[3]Matrica!$B$14,'[3]Радна места'!S211&lt;=[3]Matrica!$J$14),"III",IF(AND('[3]Радна места'!S211&gt;=[3]Matrica!$B$15,'[3]Радна места'!S211&lt;=[3]Matrica!$J$15),"II",IF(AND('[3]Радна места'!S211&gt;=1.1,'[3]Радна места'!S211&lt;=[3]Matrica!$J$16),"I","")))))))))))))</f>
        <v>IX</v>
      </c>
      <c r="U211" s="36" t="str">
        <f t="shared" si="110"/>
        <v>1</v>
      </c>
      <c r="V211" s="39">
        <f t="shared" si="102"/>
        <v>4.53</v>
      </c>
      <c r="W211" s="36" t="str">
        <f>IF(AND('[3]Радна места'!V211&gt;=[3]Matrica!$B$4,'[3]Радна места'!V211&lt;=[3]Matrica!$J$4),"XIII",IF(AND('[3]Радна места'!V211&gt;=[3]Matrica!$B$5,'[3]Радна места'!V211&lt;=[3]Matrica!$J$5),"XII",IF(AND('[3]Радна места'!V211&gt;=[3]Matrica!$B$6,'[3]Радна места'!V211&lt;=[3]Matrica!$J$6),"XI",IF(AND('[3]Радна места'!V211&gt;=[3]Matrica!$B$7,'[3]Радна места'!V211&lt;=[3]Matrica!$J$7),"X",IF(AND('[3]Радна места'!V211&gt;=[3]Matrica!$B$8,'[3]Радна места'!V211&lt;=[3]Matrica!$J$8),"IX",IF(AND('[3]Радна места'!V211&gt;=[3]Matrica!$B$9,'[3]Радна места'!V211&lt;=[3]Matrica!$J$9),"VIII",IF(AND('[3]Радна места'!V211&gt;=[3]Matrica!$B$10,'[3]Радна места'!V211&lt;=[3]Matrica!$J$10),"VII",IF(AND('[3]Радна места'!V211&gt;=[3]Matrica!$B$11,'[3]Радна места'!V211&lt;=[3]Matrica!$J$11),"VI",IF(AND('[3]Радна места'!V211&gt;=[3]Matrica!$B$12,'[3]Радна места'!V211&lt;=[3]Matrica!$J$12),"V",IF(AND('[3]Радна места'!V211&gt;=[3]Matrica!$B$13,'[3]Радна места'!V211&lt;=[3]Matrica!$J$13),"IV",IF(AND('[3]Радна места'!V211&gt;=[3]Matrica!$B$14,'[3]Радна места'!V211&lt;=[3]Matrica!$J$14),"III",IF(AND('[3]Радна места'!V211&gt;=[3]Matrica!$B$15,'[3]Радна места'!V211&lt;=[3]Matrica!$J$15),"II",IF(AND('[3]Радна места'!V211&gt;=1.1,'[3]Радна места'!V211&lt;=[3]Matrica!$J$16),"I","")))))))))))))</f>
        <v>X</v>
      </c>
      <c r="X211" s="36" t="str">
        <f t="shared" si="103"/>
        <v>3</v>
      </c>
      <c r="Y211" s="36">
        <v>4.42</v>
      </c>
      <c r="Z211" s="36">
        <v>4.5599999999999996</v>
      </c>
      <c r="AA211" s="184" t="s">
        <v>8</v>
      </c>
      <c r="AB211" s="185">
        <v>3</v>
      </c>
      <c r="AC211" s="184">
        <v>4.42</v>
      </c>
      <c r="AD211" s="184"/>
      <c r="AE211" s="185"/>
      <c r="AF211" s="184"/>
      <c r="AG211" s="174">
        <v>35</v>
      </c>
      <c r="AH211" s="175"/>
      <c r="AI211" s="175">
        <v>63174.971599999997</v>
      </c>
      <c r="AJ211" s="175">
        <f t="shared" si="108"/>
        <v>-2.316221282038522</v>
      </c>
      <c r="AK211" s="200" t="s">
        <v>7</v>
      </c>
      <c r="AL211" s="200">
        <v>3</v>
      </c>
      <c r="AM211" s="201">
        <v>4.4800000000000004</v>
      </c>
      <c r="AN211" s="201">
        <f t="shared" si="104"/>
        <v>64032.550400000007</v>
      </c>
      <c r="AO211" s="177">
        <f t="shared" si="109"/>
        <v>-0.99019713654582286</v>
      </c>
      <c r="AP211" s="188">
        <f t="shared" si="105"/>
        <v>2211124.0060000001</v>
      </c>
      <c r="AQ211" s="187">
        <f t="shared" si="106"/>
        <v>2241139.2640000004</v>
      </c>
      <c r="AR211" s="189">
        <f t="shared" si="107"/>
        <v>-30015.25800000038</v>
      </c>
    </row>
    <row r="212" spans="3:45" ht="80.099999999999994" customHeight="1">
      <c r="C212" s="68"/>
      <c r="D212" s="147"/>
      <c r="E212" s="170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137"/>
      <c r="AB212" s="137"/>
      <c r="AC212" s="137"/>
      <c r="AD212" s="137"/>
      <c r="AE212" s="137"/>
      <c r="AF212" s="137"/>
      <c r="AG212" s="136"/>
      <c r="AH212" s="175" t="e">
        <f t="shared" ref="AH212:AH213" si="111">+(AJ212/P212-1)*100</f>
        <v>#DIV/0!</v>
      </c>
      <c r="AI212" s="137"/>
      <c r="AJ212" s="208"/>
      <c r="AK212" s="209"/>
      <c r="AL212" s="210"/>
      <c r="AM212" s="210"/>
      <c r="AN212" s="210"/>
      <c r="AO212" s="208"/>
      <c r="AP212" s="211"/>
      <c r="AQ212" s="211"/>
      <c r="AR212" s="211"/>
    </row>
    <row r="213" spans="3:45" ht="80.099999999999994" customHeight="1" thickBot="1">
      <c r="C213" s="86" t="s">
        <v>385</v>
      </c>
      <c r="D213" s="146" t="s">
        <v>399</v>
      </c>
      <c r="E213" s="169" t="s">
        <v>10</v>
      </c>
      <c r="F213" s="80" t="s">
        <v>137</v>
      </c>
      <c r="G213" s="79">
        <v>0.04</v>
      </c>
      <c r="H213" s="79"/>
      <c r="I213" s="79"/>
      <c r="J213" s="79">
        <v>17.32</v>
      </c>
      <c r="K213" s="79">
        <v>17.32</v>
      </c>
      <c r="L213" s="82">
        <f t="shared" ref="L213" si="112">J213+(G213*J213)+(H213*J213)</f>
        <v>18.012799999999999</v>
      </c>
      <c r="M213" s="82">
        <f t="shared" ref="M213" si="113">K213+(G213*K213)+(H213*K213)+(I213*K213)</f>
        <v>18.012799999999999</v>
      </c>
      <c r="N213" s="83">
        <v>2871.8</v>
      </c>
      <c r="O213" s="83">
        <v>49739.576000000001</v>
      </c>
      <c r="P213" s="83">
        <v>49739.576000000001</v>
      </c>
      <c r="Q213" s="83">
        <f t="shared" ref="Q213" si="114">O213/2817.35</f>
        <v>17.654737962979397</v>
      </c>
      <c r="R213" s="83">
        <f t="shared" ref="R213" si="115">IFERROR(P213/2817.35,"")</f>
        <v>17.654737962979397</v>
      </c>
      <c r="S213" s="83">
        <f t="shared" ref="S213" si="116">ROUND((1.11*Q213)/5.63,2)</f>
        <v>3.48</v>
      </c>
      <c r="T213" s="79" t="str">
        <f>IF(AND('[4]Радна места'!S213&gt;=[4]Matrica!$B$4,'[4]Радна места'!S213&lt;=[4]Matrica!$J$4),"XIII",IF(AND('[4]Радна места'!S213&gt;=[4]Matrica!$B$5,'[4]Радна места'!S213&lt;=[4]Matrica!$J$5),"XII",IF(AND('[4]Радна места'!S213&gt;=[4]Matrica!$B$6,'[4]Радна места'!S213&lt;=[4]Matrica!$J$6),"XI",IF(AND('[4]Радна места'!S213&gt;=[4]Matrica!$B$7,'[4]Радна места'!S213&lt;=[4]Matrica!$J$7),"X",IF(AND('[4]Радна места'!S213&gt;=[4]Matrica!$B$8,'[4]Радна места'!S213&lt;=[4]Matrica!$J$8),"IX",IF(AND('[4]Радна места'!S213&gt;=[4]Matrica!$B$9,'[4]Радна места'!S213&lt;=[4]Matrica!$J$9),"VIII",IF(AND('[4]Радна места'!S213&gt;=[4]Matrica!$B$10,'[4]Радна места'!S213&lt;=[4]Matrica!$J$10),"VII",IF(AND('[4]Радна места'!S213&gt;=[4]Matrica!$B$11,'[4]Радна места'!S213&lt;=[4]Matrica!$J$11),"VI",IF(AND('[4]Радна места'!S213&gt;=[4]Matrica!$B$12,'[4]Радна места'!S213&lt;=[4]Matrica!$J$12),"V",IF(AND('[4]Радна места'!S213&gt;=[4]Matrica!$B$13,'[4]Радна места'!S213&lt;=[4]Matrica!$J$13),"IV",IF(AND('[4]Радна места'!S213&gt;=[4]Matrica!$B$14,'[4]Радна места'!S213&lt;=[4]Matrica!$J$14),"III",IF(AND('[4]Радна места'!S213&gt;=[4]Matrica!$B$15,'[4]Радна места'!S213&lt;=[4]Matrica!$J$15),"II",IF(AND('[4]Радна места'!S213&gt;=1.1,'[4]Радна места'!S213&lt;=[4]Matrica!$J$16),"I","")))))))))))))</f>
        <v/>
      </c>
      <c r="U213" s="79" t="str">
        <f t="shared" ref="U213" si="117">IF(S213&gt;=8.01,"3",IF(AND(S213&gt;=7.65,S213&lt;=8),"2",IF(AND(S213&gt;=7,S213&lt;=7.64),"1",IF(S213&gt;=6.86,"3",IF(AND(S213&gt;=6.73,S213&lt;=6.85),"2",IF(AND(S213&gt;=6.5,S213&lt;=6.72),"1",IF(S213&gt;=6.47,"3",IF(AND(S213&gt;=5.99,S213&lt;=6.46),"2",IF(AND(S213&gt;=5.55,S213&lt;=5.98),"1",IF(S213&gt;=5.35,"3",IF(AND(S213&gt;=4.98,S213&lt;=5.34),"2",IF(AND(S213&gt;=4.63,S213&lt;=4.97),"1",IF(S213&gt;=4.42,"3",IF(AND(S213&gt;=4.13,S213&lt;=4.41),"2",IF(AND(S213&gt;=3.86,S213&lt;=4.12),"1",IF(S213&gt;=3.84,"3",IF(AND(S213&gt;=3.58,S213&lt;=3.83),"2",IF(AND(S213&gt;=3.35,S213&lt;=3.57),"1",IF(S213&gt;=3.34,"3",IF(AND(S213&gt;=3.12,S213&lt;=3.33),"2",IF(AND(S213&gt;=2.92,S213&lt;=3.11),"1",IF(S213&gt;=2.76,"3",IF(AND(S213&gt;=2.59,S213&lt;=2.75),"2",IF(AND(S213&gt;=2.43,S213&lt;=2.58),"1",IF(S213&gt;=2.37,"3",IF(AND(S213&gt;=2.24,S213&lt;=2.36),"2",IF(AND(S213&gt;=2.11,S213&lt;=2.23),"1",IF(S213&gt;=2.1,"3",IF(AND(S213&gt;=1.98,S213&lt;=2.09),"2",IF(AND(S213&gt;=1.87,S213&lt;=1.97),"1",IF(S213&gt;=1.63,"3",IF(AND(S213&gt;=1.55,S213&lt;=1.62),"2",IF(AND(S213&gt;=1.47,S213&lt;=1.54),"1",IF(S213&gt;=1.42,"3",IF(AND(S213&gt;=1.35,S213&lt;=1.41),"2",IF(AND(S213&gt;=1.28,S213&lt;=1.34),"1",IF(S213&gt;=1.23,"3",IF(AND(S213&gt;=1.17,S213&lt;=1.22),"2",IF(AND(S213&gt;1.1,S213&lt;=1.16),"1","")))))))))))))))))))))))))))))))))))))))</f>
        <v>1</v>
      </c>
      <c r="V213" s="83">
        <f t="shared" ref="V213" si="118">IFERROR(ROUND((1.11*R213)/5.63,2),"")</f>
        <v>3.48</v>
      </c>
      <c r="W213" s="79" t="str">
        <f>IF(AND('[4]Радна места'!V213&gt;=[4]Matrica!$B$4,'[4]Радна места'!V213&lt;=[4]Matrica!$J$4),"XIII",IF(AND('[4]Радна места'!V213&gt;=[4]Matrica!$B$5,'[4]Радна места'!V213&lt;=[4]Matrica!$J$5),"XII",IF(AND('[4]Радна места'!V213&gt;=[4]Matrica!$B$6,'[4]Радна места'!V213&lt;=[4]Matrica!$J$6),"XI",IF(AND('[4]Радна места'!V213&gt;=[4]Matrica!$B$7,'[4]Радна места'!V213&lt;=[4]Matrica!$J$7),"X",IF(AND('[4]Радна места'!V213&gt;=[4]Matrica!$B$8,'[4]Радна места'!V213&lt;=[4]Matrica!$J$8),"IX",IF(AND('[4]Радна места'!V213&gt;=[4]Matrica!$B$9,'[4]Радна места'!V213&lt;=[4]Matrica!$J$9),"VIII",IF(AND('[4]Радна места'!V213&gt;=[4]Matrica!$B$10,'[4]Радна места'!V213&lt;=[4]Matrica!$J$10),"VII",IF(AND('[4]Радна места'!V213&gt;=[4]Matrica!$B$11,'[4]Радна места'!V213&lt;=[4]Matrica!$J$11),"VI",IF(AND('[4]Радна места'!V213&gt;=[4]Matrica!$B$12,'[4]Радна места'!V213&lt;=[4]Matrica!$J$12),"V",IF(AND('[4]Радна места'!V213&gt;=[4]Matrica!$B$13,'[4]Радна места'!V213&lt;=[4]Matrica!$J$13),"IV",IF(AND('[4]Радна места'!V213&gt;=[4]Matrica!$B$14,'[4]Радна места'!V213&lt;=[4]Matrica!$J$14),"III",IF(AND('[4]Радна места'!V213&gt;=[4]Matrica!$B$15,'[4]Радна места'!V213&lt;=[4]Matrica!$J$15),"II",IF(AND('[4]Радна места'!V213&gt;=1.1,'[4]Радна места'!V213&lt;=[4]Matrica!$J$16),"I","")))))))))))))</f>
        <v/>
      </c>
      <c r="X213" s="79" t="str">
        <f t="shared" ref="X213" si="119">IF(V213&gt;=8.01,"3",IF(AND(V213&gt;=7.65,V213&lt;=8),"2",IF(AND(V213&gt;=7,V213&lt;=7.64),"1",IF(V213&gt;=6.86,"3",IF(AND(V213&gt;=6.73,V213&lt;=6.85),"2",IF(AND(V213&gt;=6.5,V213&lt;=6.72),"1",IF(V213&gt;=6.47,"3",IF(AND(V213&gt;=5.99,V213&lt;=6.46),"2",IF(AND(V213&gt;=5.55,V213&lt;=5.98),"1",IF(V213&gt;=5.35,"3",IF(AND(V213&gt;=4.98,V213&lt;=5.34),"2",IF(AND(V213&gt;=4.63,V213&lt;=4.97),"1",IF(V213&gt;=4.42,"3",IF(AND(V213&gt;=4.13,V213&lt;=4.41),"2",IF(AND(V213&gt;=3.86,V213&lt;=4.12),"1",IF(V213&gt;=3.84,"3",IF(AND(V213&gt;=3.58,V213&lt;=3.83),"2",IF(AND(V213&gt;=3.35,V213&lt;=3.57),"1",IF(V213&gt;=3.34,"3",IF(AND(V213&gt;=3.12,V213&lt;=3.33),"2",IF(AND(V213&gt;=2.92,V213&lt;=3.11),"1",IF(V213&gt;=2.76,"3",IF(AND(V213&gt;=2.59,V213&lt;=2.75),"2",IF(AND(V213&gt;=2.43,V213&lt;=2.58),"1",IF(V213&gt;=2.37,"3",IF(AND(V213&gt;=2.24,V213&lt;=2.36),"2",IF(AND(V213&gt;=2.11,V213&lt;=2.23),"1",IF(V213&gt;=2.1,"3",IF(AND(V213&gt;=1.98,V213&lt;=2.09),"2",IF(AND(V213&gt;=1.87,V213&lt;=1.97),"1",IF(V213&gt;=1.63,"3",IF(AND(V213&gt;=1.55,V213&lt;=1.62),"2",IF(AND(V213&gt;=1.47,V213&lt;=1.54),"1",IF(V213&gt;=1.42,"3",IF(AND(V213&gt;=1.35,V213&lt;=1.41),"2",IF(AND(V213&gt;=1.28,V213&lt;=1.34),"1",IF(V213&gt;=1.23,"3",IF(AND(V213&gt;=1.17,V213&lt;=1.22),"2",IF(AND(V213&gt;1.1,V213&lt;=1.16),"1","")))))))))))))))))))))))))))))))))))))))</f>
        <v>1</v>
      </c>
      <c r="Y213" s="79" t="s">
        <v>385</v>
      </c>
      <c r="Z213" s="79" t="s">
        <v>385</v>
      </c>
      <c r="AA213" s="202" t="s">
        <v>385</v>
      </c>
      <c r="AB213" s="203" t="s">
        <v>385</v>
      </c>
      <c r="AC213" s="202" t="s">
        <v>385</v>
      </c>
      <c r="AD213" s="202" t="s">
        <v>385</v>
      </c>
      <c r="AE213" s="203" t="s">
        <v>385</v>
      </c>
      <c r="AF213" s="202" t="s">
        <v>385</v>
      </c>
      <c r="AG213" s="204" t="s">
        <v>385</v>
      </c>
      <c r="AH213" s="175" t="e">
        <f t="shared" si="111"/>
        <v>#VALUE!</v>
      </c>
      <c r="AI213" s="205" t="s">
        <v>385</v>
      </c>
      <c r="AJ213" s="175" t="e">
        <f t="shared" si="108"/>
        <v>#VALUE!</v>
      </c>
      <c r="AK213" s="201" t="s">
        <v>8</v>
      </c>
      <c r="AL213" s="212">
        <v>1</v>
      </c>
      <c r="AM213" s="201">
        <v>4.01</v>
      </c>
      <c r="AN213" s="201">
        <f>+AM213*14292.98</f>
        <v>57314.849799999996</v>
      </c>
      <c r="AO213" s="177">
        <f t="shared" si="109"/>
        <v>15.229872084152852</v>
      </c>
      <c r="AP213" s="188">
        <v>0</v>
      </c>
      <c r="AQ213" s="187">
        <v>0</v>
      </c>
      <c r="AR213" s="189">
        <f t="shared" si="107"/>
        <v>0</v>
      </c>
    </row>
    <row r="214" spans="3:45" ht="80.099999999999994" customHeight="1" thickBot="1">
      <c r="AM214" s="64" t="s">
        <v>376</v>
      </c>
      <c r="AN214" s="91"/>
      <c r="AO214" s="90" t="s">
        <v>374</v>
      </c>
      <c r="AP214" s="94">
        <f>SUM(AP204:AP213)</f>
        <v>159737629.83100003</v>
      </c>
      <c r="AQ214" s="65">
        <f>SUM(AQ204)</f>
        <v>121545786.76239999</v>
      </c>
      <c r="AR214" s="95">
        <f>SUM(AR204)</f>
        <v>23485938.876400039</v>
      </c>
      <c r="AS214" s="62" t="s">
        <v>372</v>
      </c>
    </row>
    <row r="215" spans="3:45" ht="80.099999999999994" customHeight="1" thickBot="1">
      <c r="C215" s="120" t="s">
        <v>411</v>
      </c>
      <c r="D215" s="148" t="s">
        <v>412</v>
      </c>
      <c r="AM215" s="69" t="s">
        <v>378</v>
      </c>
      <c r="AN215" s="92" t="s">
        <v>404</v>
      </c>
      <c r="AO215" s="90" t="s">
        <v>374</v>
      </c>
      <c r="AP215" s="66">
        <f>+AP214/118.27</f>
        <v>1350618.3295087514</v>
      </c>
      <c r="AQ215" s="97">
        <f>+AQ214/118.27</f>
        <v>1027697.5290640061</v>
      </c>
      <c r="AR215" s="66">
        <f>+AP215-AQ215</f>
        <v>322920.80044474534</v>
      </c>
      <c r="AS215" s="63" t="s">
        <v>373</v>
      </c>
    </row>
    <row r="216" spans="3:45" ht="80.099999999999994" customHeight="1" thickBot="1">
      <c r="C216" t="s">
        <v>413</v>
      </c>
      <c r="D216" s="145" t="s">
        <v>414</v>
      </c>
      <c r="AM216" s="69" t="s">
        <v>379</v>
      </c>
      <c r="AN216" s="92" t="s">
        <v>402</v>
      </c>
      <c r="AO216" s="90" t="s">
        <v>375</v>
      </c>
      <c r="AP216" s="96">
        <f>+AP214*1.64</f>
        <v>261969712.92284003</v>
      </c>
      <c r="AQ216" s="66">
        <f>+AQ214*1.64</f>
        <v>199335090.29033595</v>
      </c>
      <c r="AR216" s="98">
        <f>+AP216-AQ216</f>
        <v>62634622.632504076</v>
      </c>
      <c r="AS216" s="62" t="s">
        <v>372</v>
      </c>
    </row>
    <row r="217" spans="3:45" ht="80.099999999999994" customHeight="1" thickBot="1"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AM217" s="70" t="s">
        <v>380</v>
      </c>
      <c r="AN217" s="93"/>
      <c r="AO217" s="90" t="s">
        <v>375</v>
      </c>
      <c r="AP217" s="66">
        <f>+AP216/118.27</f>
        <v>2215014.0603943523</v>
      </c>
      <c r="AQ217" s="100">
        <f>+AQ216/118.27</f>
        <v>1685423.9476649696</v>
      </c>
      <c r="AR217" s="66">
        <f>+AP217-AQ217</f>
        <v>529590.1127293827</v>
      </c>
      <c r="AS217" s="63" t="s">
        <v>373</v>
      </c>
    </row>
    <row r="218" spans="3:45" ht="80.099999999999994" customHeight="1" thickBot="1">
      <c r="E218" s="161" t="s">
        <v>415</v>
      </c>
      <c r="F218" s="121" t="s">
        <v>416</v>
      </c>
      <c r="G218" s="62"/>
      <c r="H218" s="62"/>
      <c r="I218" s="62"/>
      <c r="J218" s="62"/>
      <c r="K218" s="62"/>
      <c r="L218" s="62"/>
      <c r="M218" s="62"/>
      <c r="N218" s="62"/>
      <c r="O218" s="121" t="s">
        <v>417</v>
      </c>
      <c r="P218" s="121" t="s">
        <v>418</v>
      </c>
      <c r="T218" s="87"/>
    </row>
    <row r="219" spans="3:45" ht="80.099999999999994" customHeight="1" thickBot="1">
      <c r="C219" s="122"/>
      <c r="D219" s="149" t="s">
        <v>419</v>
      </c>
      <c r="E219" s="162">
        <v>170</v>
      </c>
      <c r="F219" s="124">
        <v>170</v>
      </c>
      <c r="G219" s="123"/>
      <c r="H219" s="123"/>
      <c r="I219" s="123"/>
      <c r="J219" s="123"/>
      <c r="K219" s="123"/>
      <c r="L219" s="123"/>
      <c r="M219" s="123"/>
      <c r="N219" s="123"/>
      <c r="O219" s="124">
        <v>18743</v>
      </c>
      <c r="P219" s="124">
        <v>18913</v>
      </c>
      <c r="T219" s="87"/>
      <c r="AM219" s="64" t="s">
        <v>376</v>
      </c>
      <c r="AN219" s="91" t="s">
        <v>405</v>
      </c>
      <c r="AO219" s="90" t="s">
        <v>374</v>
      </c>
      <c r="AP219" s="66">
        <f>+AP199+AP214</f>
        <v>4969245722.1846905</v>
      </c>
      <c r="AQ219" s="103">
        <f>+AQ199+AQ214</f>
        <v>5174227616.5945559</v>
      </c>
      <c r="AR219" s="66">
        <f>+AP219-AQ219</f>
        <v>-204981894.40986538</v>
      </c>
      <c r="AS219" s="62" t="s">
        <v>372</v>
      </c>
    </row>
    <row r="220" spans="3:45" ht="80.099999999999994" customHeight="1" thickBot="1">
      <c r="C220" s="125"/>
      <c r="D220" s="150" t="s">
        <v>420</v>
      </c>
      <c r="E220" s="163">
        <v>1524</v>
      </c>
      <c r="F220" s="123">
        <v>1524</v>
      </c>
      <c r="G220" s="123"/>
      <c r="H220" s="123"/>
      <c r="I220" s="123"/>
      <c r="J220" s="123"/>
      <c r="K220" s="123"/>
      <c r="L220" s="123"/>
      <c r="M220" s="123"/>
      <c r="N220" s="123"/>
      <c r="O220" s="124">
        <v>71908.350000000006</v>
      </c>
      <c r="P220" s="124">
        <v>73432.350000000006</v>
      </c>
      <c r="T220" s="87"/>
      <c r="AM220" s="69" t="s">
        <v>378</v>
      </c>
      <c r="AN220" s="92" t="s">
        <v>407</v>
      </c>
      <c r="AO220" s="90" t="s">
        <v>374</v>
      </c>
      <c r="AP220" s="96">
        <f>+AP219/118.27</f>
        <v>42016113.318548158</v>
      </c>
      <c r="AQ220" s="66">
        <f>+AQ219/118.27</f>
        <v>43749282.291321181</v>
      </c>
      <c r="AR220" s="98">
        <f>+AR219/118.27</f>
        <v>-1733168.9727730227</v>
      </c>
      <c r="AS220" s="63" t="s">
        <v>373</v>
      </c>
    </row>
    <row r="221" spans="3:45" ht="80.099999999999994" customHeight="1" thickBot="1">
      <c r="C221" s="126"/>
      <c r="D221" s="151" t="s">
        <v>421</v>
      </c>
      <c r="E221" s="163">
        <v>44</v>
      </c>
      <c r="F221" s="124">
        <v>44</v>
      </c>
      <c r="G221" s="123"/>
      <c r="H221" s="123"/>
      <c r="I221" s="123"/>
      <c r="J221" s="123"/>
      <c r="K221" s="123"/>
      <c r="L221" s="123"/>
      <c r="M221" s="123"/>
      <c r="N221" s="123"/>
      <c r="O221" s="124">
        <v>2028.17</v>
      </c>
      <c r="P221" s="124">
        <v>2072.17</v>
      </c>
      <c r="T221" s="87"/>
      <c r="AM221" s="69" t="s">
        <v>379</v>
      </c>
      <c r="AN221" s="92" t="s">
        <v>403</v>
      </c>
      <c r="AO221" s="90" t="s">
        <v>375</v>
      </c>
      <c r="AP221" s="66">
        <f>+AP219*1.64</f>
        <v>8149562984.3828917</v>
      </c>
      <c r="AQ221" s="97">
        <f>+AQ219*1.64</f>
        <v>8485733291.2150707</v>
      </c>
      <c r="AR221" s="66">
        <f>+AP221-AQ221</f>
        <v>-336170306.83217907</v>
      </c>
      <c r="AS221" s="62" t="s">
        <v>372</v>
      </c>
    </row>
    <row r="222" spans="3:45" ht="80.099999999999994" customHeight="1" thickBot="1">
      <c r="C222" s="127"/>
      <c r="D222" s="152" t="s">
        <v>422</v>
      </c>
      <c r="E222" s="163">
        <v>45</v>
      </c>
      <c r="F222" s="124">
        <v>151</v>
      </c>
      <c r="G222" s="123"/>
      <c r="H222" s="123"/>
      <c r="I222" s="123"/>
      <c r="J222" s="123"/>
      <c r="K222" s="123"/>
      <c r="L222" s="123"/>
      <c r="M222" s="123"/>
      <c r="N222" s="123"/>
      <c r="O222" s="124">
        <v>709</v>
      </c>
      <c r="P222" s="124">
        <v>860</v>
      </c>
      <c r="T222" s="87"/>
      <c r="AM222" s="70" t="s">
        <v>380</v>
      </c>
      <c r="AN222" s="93" t="s">
        <v>402</v>
      </c>
      <c r="AO222" s="90" t="s">
        <v>375</v>
      </c>
      <c r="AP222" s="99">
        <f>+AP221/118.27</f>
        <v>68906425.842418969</v>
      </c>
      <c r="AQ222" s="66">
        <f>+AQ221/118.27</f>
        <v>71748822.957766727</v>
      </c>
      <c r="AR222" s="101">
        <f>+AR221/118.27</f>
        <v>-2842397.1153477556</v>
      </c>
      <c r="AS222" s="63" t="s">
        <v>373</v>
      </c>
    </row>
    <row r="223" spans="3:45" ht="80.099999999999994" customHeight="1" thickBot="1">
      <c r="E223" s="164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9">
        <f>SUM(P219:P222)</f>
        <v>95277.52</v>
      </c>
      <c r="T223" s="87"/>
    </row>
    <row r="224" spans="3:45" ht="80.099999999999994" customHeight="1" thickBot="1">
      <c r="T224" s="87"/>
      <c r="AM224" s="64" t="s">
        <v>376</v>
      </c>
      <c r="AN224" s="91" t="s">
        <v>405</v>
      </c>
      <c r="AO224" s="90" t="s">
        <v>374</v>
      </c>
      <c r="AP224" s="102">
        <f t="shared" ref="AP224:AR227" si="120">+AP219*12</f>
        <v>59630948666.216286</v>
      </c>
      <c r="AQ224" s="103">
        <f t="shared" si="120"/>
        <v>62090731399.134674</v>
      </c>
      <c r="AR224" s="104">
        <f t="shared" si="120"/>
        <v>-2459782732.9183846</v>
      </c>
      <c r="AS224" s="62" t="s">
        <v>372</v>
      </c>
    </row>
    <row r="225" spans="3:45" ht="80.099999999999994" customHeight="1" thickBot="1">
      <c r="C225" s="128" t="s">
        <v>423</v>
      </c>
      <c r="D225" s="153"/>
      <c r="E225" s="164"/>
      <c r="F225" s="128"/>
      <c r="G225" s="130"/>
      <c r="H225" s="128"/>
      <c r="I225" s="130"/>
      <c r="J225" s="128"/>
      <c r="K225" s="131"/>
      <c r="L225" s="131"/>
      <c r="T225" s="132"/>
      <c r="AM225" s="69" t="s">
        <v>378</v>
      </c>
      <c r="AN225" s="92" t="s">
        <v>406</v>
      </c>
      <c r="AO225" s="90" t="s">
        <v>374</v>
      </c>
      <c r="AP225" s="96">
        <f t="shared" si="120"/>
        <v>504193359.82257789</v>
      </c>
      <c r="AQ225" s="97">
        <f t="shared" si="120"/>
        <v>524991387.49585414</v>
      </c>
      <c r="AR225" s="98">
        <f t="shared" si="120"/>
        <v>-20798027.673276272</v>
      </c>
      <c r="AS225" s="63" t="s">
        <v>373</v>
      </c>
    </row>
    <row r="226" spans="3:45" ht="80.099999999999994" customHeight="1" thickBot="1">
      <c r="C226" s="128"/>
      <c r="D226" s="153" t="s">
        <v>424</v>
      </c>
      <c r="E226" s="164"/>
      <c r="F226" s="128"/>
      <c r="G226" s="130"/>
      <c r="H226" s="128"/>
      <c r="I226" s="130"/>
      <c r="J226" s="128"/>
      <c r="K226" s="131"/>
      <c r="L226" s="131"/>
      <c r="T226" s="132"/>
      <c r="AM226" s="69" t="s">
        <v>379</v>
      </c>
      <c r="AN226" s="92" t="s">
        <v>403</v>
      </c>
      <c r="AO226" s="90" t="s">
        <v>375</v>
      </c>
      <c r="AP226" s="96">
        <f t="shared" si="120"/>
        <v>97794755812.594696</v>
      </c>
      <c r="AQ226" s="97">
        <f t="shared" si="120"/>
        <v>101828799494.58084</v>
      </c>
      <c r="AR226" s="98">
        <f t="shared" si="120"/>
        <v>-4034043681.9861488</v>
      </c>
      <c r="AS226" s="62" t="s">
        <v>372</v>
      </c>
    </row>
    <row r="227" spans="3:45" ht="80.099999999999994" customHeight="1" thickBot="1">
      <c r="C227" s="128"/>
      <c r="D227" s="153" t="s">
        <v>425</v>
      </c>
      <c r="E227" s="164"/>
      <c r="F227" s="128"/>
      <c r="G227" s="130"/>
      <c r="H227" s="128"/>
      <c r="I227" s="130"/>
      <c r="J227" s="128"/>
      <c r="K227" s="131"/>
      <c r="L227" s="131"/>
      <c r="T227" s="132"/>
      <c r="AM227" s="70" t="s">
        <v>380</v>
      </c>
      <c r="AN227" s="93" t="s">
        <v>402</v>
      </c>
      <c r="AO227" s="90" t="s">
        <v>375</v>
      </c>
      <c r="AP227" s="99">
        <f t="shared" si="120"/>
        <v>826877110.10902762</v>
      </c>
      <c r="AQ227" s="100">
        <f t="shared" si="120"/>
        <v>860985875.49320078</v>
      </c>
      <c r="AR227" s="101">
        <f t="shared" si="120"/>
        <v>-34108765.384173065</v>
      </c>
      <c r="AS227" s="63" t="s">
        <v>373</v>
      </c>
    </row>
    <row r="228" spans="3:45" ht="80.099999999999994" customHeight="1">
      <c r="C228" s="128"/>
      <c r="D228" s="153" t="s">
        <v>426</v>
      </c>
      <c r="E228" s="164"/>
      <c r="F228" s="128"/>
      <c r="G228" s="130"/>
      <c r="H228" s="128"/>
      <c r="I228" s="130"/>
      <c r="J228" s="128"/>
      <c r="K228" s="131"/>
      <c r="L228" s="131"/>
      <c r="T228" s="87"/>
    </row>
    <row r="229" spans="3:45" ht="80.099999999999994" customHeight="1">
      <c r="C229" s="128"/>
      <c r="D229" s="153" t="s">
        <v>427</v>
      </c>
      <c r="E229" s="164"/>
      <c r="F229" s="128"/>
      <c r="G229" s="130"/>
      <c r="H229" s="128"/>
      <c r="I229" s="130"/>
      <c r="J229" s="128"/>
      <c r="K229" s="131"/>
      <c r="L229" s="131"/>
      <c r="T229" s="87"/>
      <c r="AP229" s="76" t="s">
        <v>382</v>
      </c>
      <c r="AQ229" s="77" t="s">
        <v>377</v>
      </c>
    </row>
    <row r="230" spans="3:45" ht="80.099999999999994" customHeight="1" thickBot="1">
      <c r="C230" s="128"/>
      <c r="D230" s="153"/>
      <c r="E230" s="164"/>
      <c r="F230" s="128"/>
      <c r="G230" s="130"/>
      <c r="H230" s="128"/>
      <c r="I230" s="130"/>
      <c r="J230" s="128"/>
      <c r="K230" s="131"/>
      <c r="L230" s="131"/>
      <c r="AN230" s="106" t="s">
        <v>146</v>
      </c>
      <c r="AO230" s="36"/>
      <c r="AP230" s="74">
        <v>551531223.32879996</v>
      </c>
      <c r="AQ230" s="75">
        <v>638732314.16279995</v>
      </c>
      <c r="AR230" s="73">
        <v>-87201090.833999991</v>
      </c>
    </row>
    <row r="231" spans="3:45" ht="80.099999999999994" customHeight="1" thickBot="1">
      <c r="C231" s="133" t="s">
        <v>428</v>
      </c>
      <c r="D231" s="154"/>
      <c r="E231" s="160"/>
      <c r="F231" s="88"/>
      <c r="AN231" s="61" t="s">
        <v>152</v>
      </c>
      <c r="AO231" s="36"/>
      <c r="AP231" s="71">
        <v>4825595.9076000005</v>
      </c>
      <c r="AQ231" s="72">
        <v>4825595.9076000005</v>
      </c>
      <c r="AR231" s="73">
        <v>0</v>
      </c>
    </row>
    <row r="232" spans="3:45" ht="80.099999999999994" customHeight="1">
      <c r="C232" s="69" t="s">
        <v>429</v>
      </c>
      <c r="D232" s="155">
        <v>39895318000</v>
      </c>
      <c r="E232" s="160"/>
      <c r="F232" s="88"/>
      <c r="O232" s="88"/>
      <c r="P232" s="88"/>
      <c r="AN232" s="61" t="s">
        <v>147</v>
      </c>
      <c r="AO232" s="36"/>
      <c r="AP232" s="71">
        <v>169472149.71959996</v>
      </c>
      <c r="AQ232" s="72">
        <v>214621100.80320001</v>
      </c>
      <c r="AR232" s="73">
        <v>-45148951.083600044</v>
      </c>
    </row>
    <row r="233" spans="3:45" ht="80.099999999999994" customHeight="1">
      <c r="C233" s="69"/>
      <c r="D233" s="155">
        <v>7135599000</v>
      </c>
      <c r="E233" s="160"/>
      <c r="F233" s="88"/>
      <c r="G233" s="68"/>
      <c r="H233" s="68"/>
      <c r="I233" s="68"/>
      <c r="J233" s="68"/>
      <c r="K233" s="68"/>
      <c r="L233" s="68"/>
      <c r="M233" s="68"/>
      <c r="N233" s="68"/>
      <c r="O233" s="88"/>
      <c r="P233" s="88"/>
      <c r="AN233" s="61" t="s">
        <v>127</v>
      </c>
      <c r="AO233" s="36"/>
      <c r="AP233" s="71">
        <v>0</v>
      </c>
      <c r="AQ233" s="72">
        <v>0</v>
      </c>
      <c r="AR233" s="73">
        <v>0</v>
      </c>
    </row>
    <row r="234" spans="3:45" ht="80.099999999999994" customHeight="1">
      <c r="C234" s="69" t="s">
        <v>430</v>
      </c>
      <c r="D234" s="155">
        <v>19192939000</v>
      </c>
      <c r="F234" s="68"/>
      <c r="G234" s="68"/>
      <c r="H234" s="68"/>
      <c r="I234" s="68"/>
      <c r="J234" s="68"/>
      <c r="K234" s="68"/>
      <c r="L234" s="68"/>
      <c r="M234" s="68"/>
      <c r="N234" s="68"/>
      <c r="O234" s="88"/>
      <c r="P234" s="88"/>
      <c r="T234" s="89"/>
      <c r="U234" s="89"/>
      <c r="V234" s="89"/>
      <c r="AN234" s="61" t="s">
        <v>124</v>
      </c>
      <c r="AO234" s="36"/>
      <c r="AP234" s="71">
        <v>88902.335599999991</v>
      </c>
      <c r="AQ234" s="72">
        <v>99479.140799999994</v>
      </c>
      <c r="AR234" s="73">
        <v>-10576.805200000003</v>
      </c>
    </row>
    <row r="235" spans="3:45" ht="80.099999999999994" customHeight="1">
      <c r="C235" s="69"/>
      <c r="D235" s="155">
        <v>3433239000</v>
      </c>
      <c r="F235" s="68"/>
      <c r="G235" s="68"/>
      <c r="H235" s="68"/>
      <c r="I235" s="68"/>
      <c r="J235" s="68"/>
      <c r="K235" s="68"/>
      <c r="L235" s="68"/>
      <c r="M235" s="68"/>
      <c r="N235" s="68"/>
      <c r="O235" s="88"/>
      <c r="P235" s="88"/>
      <c r="T235" s="89"/>
      <c r="U235" s="89"/>
      <c r="V235" s="89"/>
      <c r="AN235" s="61" t="s">
        <v>139</v>
      </c>
      <c r="AO235" s="36"/>
      <c r="AP235" s="71">
        <v>0</v>
      </c>
      <c r="AQ235" s="72">
        <v>0</v>
      </c>
      <c r="AR235" s="73">
        <v>0</v>
      </c>
    </row>
    <row r="236" spans="3:45" ht="80.099999999999994" customHeight="1">
      <c r="C236" s="69"/>
      <c r="D236" s="155">
        <v>302294000</v>
      </c>
      <c r="F236" s="134"/>
      <c r="G236" s="68"/>
      <c r="H236" s="68"/>
      <c r="I236" s="68"/>
      <c r="J236" s="68"/>
      <c r="K236" s="68"/>
      <c r="L236" s="68"/>
      <c r="M236" s="68"/>
      <c r="N236" s="68"/>
      <c r="O236" s="88"/>
      <c r="P236" s="88"/>
      <c r="T236" s="89"/>
      <c r="U236" s="89"/>
      <c r="V236" s="89"/>
      <c r="AN236" s="61" t="s">
        <v>90</v>
      </c>
      <c r="AO236" s="36"/>
      <c r="AP236" s="71">
        <v>0</v>
      </c>
      <c r="AQ236" s="72">
        <v>0</v>
      </c>
      <c r="AR236" s="73">
        <v>0</v>
      </c>
    </row>
    <row r="237" spans="3:45" ht="80.099999999999994" customHeight="1">
      <c r="C237" s="69"/>
      <c r="D237" s="155">
        <v>51562000</v>
      </c>
      <c r="F237" s="134"/>
      <c r="G237" s="68"/>
      <c r="H237" s="68"/>
      <c r="I237" s="68"/>
      <c r="J237" s="68"/>
      <c r="K237" s="68"/>
      <c r="L237" s="68"/>
      <c r="M237" s="68"/>
      <c r="N237" s="68"/>
      <c r="O237" s="88"/>
      <c r="P237" s="88"/>
      <c r="T237" s="89"/>
      <c r="U237" s="89"/>
      <c r="V237" s="89"/>
      <c r="AN237" s="61" t="s">
        <v>118</v>
      </c>
      <c r="AO237" s="67">
        <v>170</v>
      </c>
      <c r="AP237" s="71">
        <f>54885.0432*170</f>
        <v>9330457.3440000005</v>
      </c>
      <c r="AQ237" s="72">
        <f>55170.9028*170</f>
        <v>9379053.4759999998</v>
      </c>
      <c r="AR237" s="73">
        <f t="shared" ref="AR237:AR242" si="121">+AP237-AQ237</f>
        <v>-48596.131999999285</v>
      </c>
    </row>
    <row r="238" spans="3:45" ht="80.099999999999994" customHeight="1">
      <c r="C238" s="69" t="s">
        <v>431</v>
      </c>
      <c r="D238" s="155">
        <v>808779000</v>
      </c>
      <c r="F238" s="134"/>
      <c r="G238" s="68"/>
      <c r="H238" s="68"/>
      <c r="I238" s="68"/>
      <c r="J238" s="68"/>
      <c r="K238" s="68"/>
      <c r="L238" s="68"/>
      <c r="M238" s="68"/>
      <c r="N238" s="68"/>
      <c r="O238" s="88"/>
      <c r="P238" s="88"/>
      <c r="T238" s="89"/>
      <c r="U238" s="89"/>
      <c r="V238" s="89"/>
      <c r="AN238" s="61" t="s">
        <v>381</v>
      </c>
      <c r="AO238" s="67">
        <v>170</v>
      </c>
      <c r="AP238" s="71">
        <f>+AI204*AO238</f>
        <v>14554541.534000002</v>
      </c>
      <c r="AQ238" s="72">
        <f>+AN204*AO238</f>
        <v>12197629.131999999</v>
      </c>
      <c r="AR238" s="73">
        <f t="shared" si="121"/>
        <v>2356912.4020000026</v>
      </c>
    </row>
    <row r="239" spans="3:45" ht="80.099999999999994" customHeight="1">
      <c r="C239" s="69"/>
      <c r="D239" s="155">
        <v>132255000</v>
      </c>
      <c r="F239" s="134"/>
      <c r="G239" s="68"/>
      <c r="H239" s="68"/>
      <c r="I239" s="68"/>
      <c r="J239" s="68"/>
      <c r="K239" s="68"/>
      <c r="L239" s="68"/>
      <c r="M239" s="68"/>
      <c r="N239" s="68"/>
      <c r="O239" s="88"/>
      <c r="P239" s="88"/>
      <c r="T239" s="89"/>
      <c r="U239" s="89"/>
      <c r="V239" s="89"/>
      <c r="AN239" s="107" t="s">
        <v>408</v>
      </c>
      <c r="AO239" s="110" t="s">
        <v>374</v>
      </c>
      <c r="AP239" s="113">
        <f>SUM(AP230:AP238)</f>
        <v>749802870.16960001</v>
      </c>
      <c r="AQ239" s="114">
        <f>SUM(AQ230:AQ238)</f>
        <v>879855172.62239993</v>
      </c>
      <c r="AR239" s="115">
        <f t="shared" si="121"/>
        <v>-130052302.45279992</v>
      </c>
      <c r="AS239" s="62" t="s">
        <v>372</v>
      </c>
    </row>
    <row r="240" spans="3:45" ht="80.099999999999994" customHeight="1">
      <c r="C240" s="69" t="s">
        <v>432</v>
      </c>
      <c r="D240" s="155">
        <v>1226804000</v>
      </c>
      <c r="F240" s="134"/>
      <c r="G240" s="68"/>
      <c r="H240" s="68"/>
      <c r="I240" s="68"/>
      <c r="J240" s="68"/>
      <c r="K240" s="68"/>
      <c r="L240" s="68"/>
      <c r="M240" s="68"/>
      <c r="N240" s="68"/>
      <c r="O240" s="88"/>
      <c r="P240" s="88"/>
      <c r="T240" s="89"/>
      <c r="U240" s="89"/>
      <c r="V240" s="89"/>
      <c r="AN240" s="108" t="s">
        <v>408</v>
      </c>
      <c r="AO240" s="111" t="s">
        <v>374</v>
      </c>
      <c r="AP240" s="113">
        <f>+AP239/118.27</f>
        <v>6339755.3916428518</v>
      </c>
      <c r="AQ240" s="114">
        <f>+AQ239/118.27</f>
        <v>7439377.4636205286</v>
      </c>
      <c r="AR240" s="115">
        <f t="shared" si="121"/>
        <v>-1099622.0719776768</v>
      </c>
      <c r="AS240" s="63" t="s">
        <v>373</v>
      </c>
    </row>
    <row r="241" spans="3:45" ht="80.099999999999994" customHeight="1" thickBot="1">
      <c r="C241" s="105"/>
      <c r="D241" s="156">
        <v>198117000</v>
      </c>
      <c r="F241" s="134"/>
      <c r="G241" s="68"/>
      <c r="H241" s="68"/>
      <c r="I241" s="68"/>
      <c r="J241" s="68"/>
      <c r="K241" s="68"/>
      <c r="L241" s="68"/>
      <c r="M241" s="68"/>
      <c r="N241" s="68"/>
      <c r="O241" s="88"/>
      <c r="P241" s="88"/>
      <c r="T241" s="89"/>
      <c r="U241" s="89"/>
      <c r="V241" s="89"/>
      <c r="AN241" s="108" t="s">
        <v>408</v>
      </c>
      <c r="AO241" s="111" t="s">
        <v>375</v>
      </c>
      <c r="AP241" s="113">
        <f>+AP239*1.64</f>
        <v>1229676707.0781438</v>
      </c>
      <c r="AQ241" s="114">
        <f>+AQ239*1.64</f>
        <v>1442962483.1007359</v>
      </c>
      <c r="AR241" s="115">
        <f t="shared" si="121"/>
        <v>-213285776.02259207</v>
      </c>
      <c r="AS241" s="62" t="s">
        <v>372</v>
      </c>
    </row>
    <row r="242" spans="3:45" ht="80.099999999999994" customHeight="1" thickBot="1">
      <c r="D242" s="157">
        <f>SUM(D232:D241)</f>
        <v>72376906000</v>
      </c>
      <c r="E242" s="159" t="s">
        <v>372</v>
      </c>
      <c r="F242" s="134"/>
      <c r="G242" s="68"/>
      <c r="H242" s="68"/>
      <c r="I242" s="68"/>
      <c r="J242" s="68"/>
      <c r="K242" s="68"/>
      <c r="L242" s="68"/>
      <c r="M242" s="68"/>
      <c r="N242" s="68"/>
      <c r="O242" s="88"/>
      <c r="P242" s="88"/>
      <c r="T242" s="89"/>
      <c r="U242" s="89"/>
      <c r="V242" s="89"/>
      <c r="AN242" s="109" t="s">
        <v>408</v>
      </c>
      <c r="AO242" s="112" t="s">
        <v>375</v>
      </c>
      <c r="AP242" s="113">
        <f>+AP241/118.27</f>
        <v>10397198.842294274</v>
      </c>
      <c r="AQ242" s="114">
        <f>+AQ241/118.27</f>
        <v>12200579.040337667</v>
      </c>
      <c r="AR242" s="115">
        <f t="shared" si="121"/>
        <v>-1803380.198043393</v>
      </c>
      <c r="AS242" s="63" t="s">
        <v>373</v>
      </c>
    </row>
    <row r="243" spans="3:45" ht="80.099999999999994" customHeight="1" thickBot="1">
      <c r="D243" s="158">
        <f>+D242/118.27</f>
        <v>611963355.03508925</v>
      </c>
      <c r="E243" s="165" t="s">
        <v>373</v>
      </c>
      <c r="F243" s="134"/>
      <c r="G243" s="68"/>
      <c r="H243" s="68"/>
      <c r="I243" s="68"/>
      <c r="J243" s="68"/>
      <c r="K243" s="68"/>
      <c r="L243" s="68"/>
      <c r="M243" s="68"/>
      <c r="N243" s="68"/>
      <c r="O243" s="135"/>
      <c r="P243" s="135"/>
      <c r="T243" s="89"/>
      <c r="U243" s="89"/>
      <c r="V243" s="89"/>
    </row>
    <row r="244" spans="3:45" ht="80.099999999999994" customHeight="1">
      <c r="F244" s="134"/>
      <c r="G244" s="68"/>
      <c r="H244" s="68"/>
      <c r="I244" s="68"/>
      <c r="J244" s="68"/>
      <c r="K244" s="68"/>
      <c r="L244" s="68"/>
      <c r="M244" s="68"/>
      <c r="N244" s="68"/>
      <c r="O244" s="88"/>
      <c r="P244" s="88"/>
      <c r="T244" s="89"/>
      <c r="U244" s="89"/>
      <c r="V244" s="89"/>
      <c r="AN244" s="107" t="s">
        <v>409</v>
      </c>
      <c r="AO244" s="116" t="s">
        <v>374</v>
      </c>
      <c r="AP244" s="71">
        <f t="shared" ref="AP244:AR247" si="122">+AP239*12</f>
        <v>8997634442.0352001</v>
      </c>
      <c r="AQ244" s="72">
        <f t="shared" si="122"/>
        <v>10558262071.4688</v>
      </c>
      <c r="AR244" s="115">
        <f t="shared" si="122"/>
        <v>-1560627629.433599</v>
      </c>
      <c r="AS244" s="62" t="s">
        <v>372</v>
      </c>
    </row>
    <row r="245" spans="3:45" ht="80.099999999999994" customHeight="1">
      <c r="F245" s="134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T245" s="89"/>
      <c r="U245" s="89"/>
      <c r="V245" s="89"/>
      <c r="AN245" s="108" t="s">
        <v>409</v>
      </c>
      <c r="AO245" s="111" t="s">
        <v>374</v>
      </c>
      <c r="AP245" s="71">
        <f t="shared" si="122"/>
        <v>76077064.699714214</v>
      </c>
      <c r="AQ245" s="117">
        <f t="shared" si="122"/>
        <v>89272529.563446343</v>
      </c>
      <c r="AR245" s="73">
        <f t="shared" si="122"/>
        <v>-13195464.863732122</v>
      </c>
      <c r="AS245" s="63" t="s">
        <v>373</v>
      </c>
    </row>
    <row r="246" spans="3:45" ht="80.099999999999994" customHeight="1">
      <c r="T246" s="89"/>
      <c r="U246" s="89"/>
      <c r="V246" s="89"/>
      <c r="AN246" s="108" t="s">
        <v>409</v>
      </c>
      <c r="AO246" s="111" t="s">
        <v>375</v>
      </c>
      <c r="AP246" s="118">
        <f t="shared" si="122"/>
        <v>14756120484.937725</v>
      </c>
      <c r="AQ246" s="72">
        <f t="shared" si="122"/>
        <v>17315549797.208832</v>
      </c>
      <c r="AR246" s="73">
        <f t="shared" si="122"/>
        <v>-2559429312.2711048</v>
      </c>
      <c r="AS246" s="62" t="s">
        <v>372</v>
      </c>
    </row>
    <row r="247" spans="3:45" ht="80.099999999999994" customHeight="1">
      <c r="AN247" s="109" t="s">
        <v>409</v>
      </c>
      <c r="AO247" s="112" t="s">
        <v>375</v>
      </c>
      <c r="AP247" s="71">
        <f t="shared" si="122"/>
        <v>124766386.10753128</v>
      </c>
      <c r="AQ247" s="72">
        <f t="shared" si="122"/>
        <v>146406948.484052</v>
      </c>
      <c r="AR247" s="73">
        <f t="shared" si="122"/>
        <v>-21640562.376520716</v>
      </c>
      <c r="AS247" s="63" t="s">
        <v>373</v>
      </c>
    </row>
    <row r="248" spans="3:45" ht="80.099999999999994" customHeight="1" thickBot="1"/>
    <row r="249" spans="3:45" ht="80.099999999999994" customHeight="1" thickBot="1">
      <c r="AM249" s="64" t="s">
        <v>378</v>
      </c>
      <c r="AN249" s="91" t="s">
        <v>405</v>
      </c>
      <c r="AO249" s="90" t="s">
        <v>374</v>
      </c>
      <c r="AP249" s="102">
        <f t="shared" ref="AP249:AQ252" si="123">+AP224-AP244</f>
        <v>50633314224.181084</v>
      </c>
      <c r="AQ249" s="103">
        <f t="shared" si="123"/>
        <v>51532469327.665878</v>
      </c>
      <c r="AR249" s="104">
        <f>+AP249-AQ249</f>
        <v>-899155103.48479462</v>
      </c>
      <c r="AS249" s="62" t="s">
        <v>372</v>
      </c>
    </row>
    <row r="250" spans="3:45" ht="80.099999999999994" customHeight="1" thickBot="1">
      <c r="AM250" s="69" t="s">
        <v>379</v>
      </c>
      <c r="AN250" s="92" t="s">
        <v>406</v>
      </c>
      <c r="AO250" s="90" t="s">
        <v>374</v>
      </c>
      <c r="AP250" s="96">
        <f t="shared" si="123"/>
        <v>428116295.12286365</v>
      </c>
      <c r="AQ250" s="97">
        <f t="shared" si="123"/>
        <v>435718857.9324078</v>
      </c>
      <c r="AR250" s="98">
        <f>+AP250-AQ250</f>
        <v>-7602562.8095441461</v>
      </c>
      <c r="AS250" s="63" t="s">
        <v>373</v>
      </c>
    </row>
    <row r="251" spans="3:45" ht="80.099999999999994" customHeight="1" thickBot="1">
      <c r="AM251" s="69" t="s">
        <v>380</v>
      </c>
      <c r="AN251" s="92" t="s">
        <v>403</v>
      </c>
      <c r="AO251" s="90" t="s">
        <v>375</v>
      </c>
      <c r="AP251" s="96">
        <f t="shared" si="123"/>
        <v>83038635327.656967</v>
      </c>
      <c r="AQ251" s="97">
        <f t="shared" si="123"/>
        <v>84513249697.372009</v>
      </c>
      <c r="AR251" s="98">
        <f>+AP251-AQ251</f>
        <v>-1474614369.7150421</v>
      </c>
      <c r="AS251" s="62" t="s">
        <v>372</v>
      </c>
    </row>
    <row r="252" spans="3:45" ht="80.099999999999994" customHeight="1" thickBot="1">
      <c r="AM252" s="119" t="s">
        <v>410</v>
      </c>
      <c r="AN252" s="93" t="s">
        <v>402</v>
      </c>
      <c r="AO252" s="90" t="s">
        <v>375</v>
      </c>
      <c r="AP252" s="99">
        <f t="shared" si="123"/>
        <v>702110724.00149632</v>
      </c>
      <c r="AQ252" s="100">
        <f t="shared" si="123"/>
        <v>714578927.00914884</v>
      </c>
      <c r="AR252" s="101">
        <f>+AP252-AQ252</f>
        <v>-12468203.007652521</v>
      </c>
      <c r="AS252" s="63" t="s">
        <v>373</v>
      </c>
    </row>
  </sheetData>
  <autoFilter ref="A1:AL181"/>
  <sortState ref="D2:AG168">
    <sortCondition ref="D2:D168"/>
    <sortCondition descending="1" ref="AC2:AC168"/>
  </sortState>
  <conditionalFormatting sqref="AC1 AD45:AD46 AD56:AD59 AD72:AD74 AD66:AD70 AD2:AD28 AD35:AD37 AE2:AF2 AE3:AE78 AD79:AE168 AF3:AF168">
    <cfRule type="containsText" dxfId="151" priority="1139" operator="containsText" text="RANG">
      <formula>NOT(ISERROR(SEARCH("RANG",AC1)))</formula>
    </cfRule>
    <cfRule type="containsText" dxfId="150" priority="1140" operator="containsText" text="PAD">
      <formula>NOT(ISERROR(SEARCH("PAD",AC1)))</formula>
    </cfRule>
    <cfRule type="containsText" dxfId="149" priority="1141" operator="containsText" text="RAST">
      <formula>NOT(ISERROR(SEARCH("RAST",AC1)))</formula>
    </cfRule>
    <cfRule type="containsText" dxfId="148" priority="1142" operator="containsText" text="ISTI">
      <formula>NOT(ISERROR(SEARCH("ISTI",AC1)))</formula>
    </cfRule>
  </conditionalFormatting>
  <conditionalFormatting sqref="AG1">
    <cfRule type="containsText" dxfId="147" priority="1131" operator="containsText" text="RANG">
      <formula>NOT(ISERROR(SEARCH("RANG",AG1)))</formula>
    </cfRule>
    <cfRule type="containsText" dxfId="146" priority="1132" operator="containsText" text="PAD">
      <formula>NOT(ISERROR(SEARCH("PAD",AG1)))</formula>
    </cfRule>
    <cfRule type="containsText" dxfId="145" priority="1133" operator="containsText" text="RAST">
      <formula>NOT(ISERROR(SEARCH("RAST",AG1)))</formula>
    </cfRule>
    <cfRule type="containsText" dxfId="144" priority="1134" operator="containsText" text="ISTI">
      <formula>NOT(ISERROR(SEARCH("ISTI",AG1)))</formula>
    </cfRule>
  </conditionalFormatting>
  <conditionalFormatting sqref="AD1:AF1 AH1">
    <cfRule type="containsText" dxfId="143" priority="1097" operator="containsText" text="RANG">
      <formula>NOT(ISERROR(SEARCH("RANG",AD1)))</formula>
    </cfRule>
    <cfRule type="containsText" dxfId="142" priority="1098" operator="containsText" text="PAD">
      <formula>NOT(ISERROR(SEARCH("PAD",AD1)))</formula>
    </cfRule>
    <cfRule type="containsText" dxfId="141" priority="1099" operator="containsText" text="RAST">
      <formula>NOT(ISERROR(SEARCH("RAST",AD1)))</formula>
    </cfRule>
    <cfRule type="containsText" dxfId="140" priority="1100" operator="containsText" text="ISTI">
      <formula>NOT(ISERROR(SEARCH("ISTI",AD1)))</formula>
    </cfRule>
  </conditionalFormatting>
  <conditionalFormatting sqref="AD45:AD46 AD56:AD59 AD72:AD74 AD66:AD70 AD2:AD28 AD35:AD37 AE2:AF2 AE3:AE78 AD79:AE168 AF3:AF168">
    <cfRule type="cellIs" dxfId="139" priority="1092" operator="greaterThan">
      <formula>0</formula>
    </cfRule>
  </conditionalFormatting>
  <conditionalFormatting sqref="AD45:AD46 AD56:AD59 AD72:AD74 AD66:AD70 AD2:AD28 AD35:AD37 AE2:AF2 AE3:AE78 AD79:AE168 AF3:AF168">
    <cfRule type="containsText" dxfId="138" priority="1089" operator="containsText" text="ISTI">
      <formula>NOT(ISERROR(SEARCH("ISTI",AD2)))</formula>
    </cfRule>
    <cfRule type="containsText" dxfId="137" priority="1090" operator="containsText" text="PAD">
      <formula>NOT(ISERROR(SEARCH("PAD",AD2)))</formula>
    </cfRule>
    <cfRule type="containsText" dxfId="136" priority="1091" operator="containsText" text="RAST">
      <formula>NOT(ISERROR(SEARCH("RAST",AD2)))</formula>
    </cfRule>
  </conditionalFormatting>
  <conditionalFormatting sqref="AD29:AD32">
    <cfRule type="containsText" dxfId="135" priority="621" operator="containsText" text="RANG">
      <formula>NOT(ISERROR(SEARCH("RANG",AD29)))</formula>
    </cfRule>
    <cfRule type="containsText" dxfId="134" priority="622" operator="containsText" text="PAD">
      <formula>NOT(ISERROR(SEARCH("PAD",AD29)))</formula>
    </cfRule>
    <cfRule type="containsText" dxfId="133" priority="623" operator="containsText" text="RAST">
      <formula>NOT(ISERROR(SEARCH("RAST",AD29)))</formula>
    </cfRule>
    <cfRule type="containsText" dxfId="132" priority="624" operator="containsText" text="ISTI">
      <formula>NOT(ISERROR(SEARCH("ISTI",AD29)))</formula>
    </cfRule>
  </conditionalFormatting>
  <conditionalFormatting sqref="AD29:AD32">
    <cfRule type="cellIs" dxfId="131" priority="620" operator="greaterThan">
      <formula>0</formula>
    </cfRule>
  </conditionalFormatting>
  <conditionalFormatting sqref="AD29:AD32">
    <cfRule type="containsText" dxfId="130" priority="617" operator="containsText" text="ISTI">
      <formula>NOT(ISERROR(SEARCH("ISTI",AD29)))</formula>
    </cfRule>
    <cfRule type="containsText" dxfId="129" priority="618" operator="containsText" text="PAD">
      <formula>NOT(ISERROR(SEARCH("PAD",AD29)))</formula>
    </cfRule>
    <cfRule type="containsText" dxfId="128" priority="619" operator="containsText" text="RAST">
      <formula>NOT(ISERROR(SEARCH("RAST",AD29)))</formula>
    </cfRule>
  </conditionalFormatting>
  <conditionalFormatting sqref="AD33:AD34">
    <cfRule type="containsText" dxfId="127" priority="613" operator="containsText" text="RANG">
      <formula>NOT(ISERROR(SEARCH("RANG",AD33)))</formula>
    </cfRule>
    <cfRule type="containsText" dxfId="126" priority="614" operator="containsText" text="PAD">
      <formula>NOT(ISERROR(SEARCH("PAD",AD33)))</formula>
    </cfRule>
    <cfRule type="containsText" dxfId="125" priority="615" operator="containsText" text="RAST">
      <formula>NOT(ISERROR(SEARCH("RAST",AD33)))</formula>
    </cfRule>
    <cfRule type="containsText" dxfId="124" priority="616" operator="containsText" text="ISTI">
      <formula>NOT(ISERROR(SEARCH("ISTI",AD33)))</formula>
    </cfRule>
  </conditionalFormatting>
  <conditionalFormatting sqref="AD33:AD34">
    <cfRule type="cellIs" dxfId="123" priority="612" operator="greaterThan">
      <formula>0</formula>
    </cfRule>
  </conditionalFormatting>
  <conditionalFormatting sqref="AD33:AD34">
    <cfRule type="containsText" dxfId="122" priority="609" operator="containsText" text="ISTI">
      <formula>NOT(ISERROR(SEARCH("ISTI",AD33)))</formula>
    </cfRule>
    <cfRule type="containsText" dxfId="121" priority="610" operator="containsText" text="PAD">
      <formula>NOT(ISERROR(SEARCH("PAD",AD33)))</formula>
    </cfRule>
    <cfRule type="containsText" dxfId="120" priority="611" operator="containsText" text="RAST">
      <formula>NOT(ISERROR(SEARCH("RAST",AD33)))</formula>
    </cfRule>
  </conditionalFormatting>
  <conditionalFormatting sqref="AD38">
    <cfRule type="containsText" dxfId="119" priority="493" operator="containsText" text="RANG">
      <formula>NOT(ISERROR(SEARCH("RANG",AD38)))</formula>
    </cfRule>
    <cfRule type="containsText" dxfId="118" priority="494" operator="containsText" text="PAD">
      <formula>NOT(ISERROR(SEARCH("PAD",AD38)))</formula>
    </cfRule>
    <cfRule type="containsText" dxfId="117" priority="495" operator="containsText" text="RAST">
      <formula>NOT(ISERROR(SEARCH("RAST",AD38)))</formula>
    </cfRule>
    <cfRule type="containsText" dxfId="116" priority="496" operator="containsText" text="ISTI">
      <formula>NOT(ISERROR(SEARCH("ISTI",AD38)))</formula>
    </cfRule>
  </conditionalFormatting>
  <conditionalFormatting sqref="AD38">
    <cfRule type="cellIs" dxfId="115" priority="492" operator="greaterThan">
      <formula>0</formula>
    </cfRule>
  </conditionalFormatting>
  <conditionalFormatting sqref="AD38">
    <cfRule type="containsText" dxfId="114" priority="489" operator="containsText" text="ISTI">
      <formula>NOT(ISERROR(SEARCH("ISTI",AD38)))</formula>
    </cfRule>
    <cfRule type="containsText" dxfId="113" priority="490" operator="containsText" text="PAD">
      <formula>NOT(ISERROR(SEARCH("PAD",AD38)))</formula>
    </cfRule>
    <cfRule type="containsText" dxfId="112" priority="491" operator="containsText" text="RAST">
      <formula>NOT(ISERROR(SEARCH("RAST",AD38)))</formula>
    </cfRule>
  </conditionalFormatting>
  <conditionalFormatting sqref="AD39">
    <cfRule type="containsText" dxfId="111" priority="357" operator="containsText" text="RANG">
      <formula>NOT(ISERROR(SEARCH("RANG",AD39)))</formula>
    </cfRule>
    <cfRule type="containsText" dxfId="110" priority="358" operator="containsText" text="PAD">
      <formula>NOT(ISERROR(SEARCH("PAD",AD39)))</formula>
    </cfRule>
    <cfRule type="containsText" dxfId="109" priority="359" operator="containsText" text="RAST">
      <formula>NOT(ISERROR(SEARCH("RAST",AD39)))</formula>
    </cfRule>
    <cfRule type="containsText" dxfId="108" priority="360" operator="containsText" text="ISTI">
      <formula>NOT(ISERROR(SEARCH("ISTI",AD39)))</formula>
    </cfRule>
  </conditionalFormatting>
  <conditionalFormatting sqref="AD39">
    <cfRule type="cellIs" dxfId="107" priority="356" operator="greaterThan">
      <formula>0</formula>
    </cfRule>
  </conditionalFormatting>
  <conditionalFormatting sqref="AD39">
    <cfRule type="containsText" dxfId="106" priority="353" operator="containsText" text="ISTI">
      <formula>NOT(ISERROR(SEARCH("ISTI",AD39)))</formula>
    </cfRule>
    <cfRule type="containsText" dxfId="105" priority="354" operator="containsText" text="PAD">
      <formula>NOT(ISERROR(SEARCH("PAD",AD39)))</formula>
    </cfRule>
    <cfRule type="containsText" dxfId="104" priority="355" operator="containsText" text="RAST">
      <formula>NOT(ISERROR(SEARCH("RAST",AD39)))</formula>
    </cfRule>
  </conditionalFormatting>
  <conditionalFormatting sqref="AD40:AD42">
    <cfRule type="containsText" dxfId="103" priority="309" operator="containsText" text="RANG">
      <formula>NOT(ISERROR(SEARCH("RANG",AD40)))</formula>
    </cfRule>
    <cfRule type="containsText" dxfId="102" priority="310" operator="containsText" text="PAD">
      <formula>NOT(ISERROR(SEARCH("PAD",AD40)))</formula>
    </cfRule>
    <cfRule type="containsText" dxfId="101" priority="311" operator="containsText" text="RAST">
      <formula>NOT(ISERROR(SEARCH("RAST",AD40)))</formula>
    </cfRule>
    <cfRule type="containsText" dxfId="100" priority="312" operator="containsText" text="ISTI">
      <formula>NOT(ISERROR(SEARCH("ISTI",AD40)))</formula>
    </cfRule>
  </conditionalFormatting>
  <conditionalFormatting sqref="AD40:AD42">
    <cfRule type="cellIs" dxfId="99" priority="308" operator="greaterThan">
      <formula>0</formula>
    </cfRule>
  </conditionalFormatting>
  <conditionalFormatting sqref="AD40:AD42">
    <cfRule type="containsText" dxfId="98" priority="305" operator="containsText" text="ISTI">
      <formula>NOT(ISERROR(SEARCH("ISTI",AD40)))</formula>
    </cfRule>
    <cfRule type="containsText" dxfId="97" priority="306" operator="containsText" text="PAD">
      <formula>NOT(ISERROR(SEARCH("PAD",AD40)))</formula>
    </cfRule>
    <cfRule type="containsText" dxfId="96" priority="307" operator="containsText" text="RAST">
      <formula>NOT(ISERROR(SEARCH("RAST",AD40)))</formula>
    </cfRule>
  </conditionalFormatting>
  <conditionalFormatting sqref="AD43:AD44">
    <cfRule type="containsText" dxfId="95" priority="301" operator="containsText" text="RANG">
      <formula>NOT(ISERROR(SEARCH("RANG",AD43)))</formula>
    </cfRule>
    <cfRule type="containsText" dxfId="94" priority="302" operator="containsText" text="PAD">
      <formula>NOT(ISERROR(SEARCH("PAD",AD43)))</formula>
    </cfRule>
    <cfRule type="containsText" dxfId="93" priority="303" operator="containsText" text="RAST">
      <formula>NOT(ISERROR(SEARCH("RAST",AD43)))</formula>
    </cfRule>
    <cfRule type="containsText" dxfId="92" priority="304" operator="containsText" text="ISTI">
      <formula>NOT(ISERROR(SEARCH("ISTI",AD43)))</formula>
    </cfRule>
  </conditionalFormatting>
  <conditionalFormatting sqref="AD43:AD44">
    <cfRule type="cellIs" dxfId="91" priority="300" operator="greaterThan">
      <formula>0</formula>
    </cfRule>
  </conditionalFormatting>
  <conditionalFormatting sqref="AD43:AD44">
    <cfRule type="containsText" dxfId="90" priority="297" operator="containsText" text="ISTI">
      <formula>NOT(ISERROR(SEARCH("ISTI",AD43)))</formula>
    </cfRule>
    <cfRule type="containsText" dxfId="89" priority="298" operator="containsText" text="PAD">
      <formula>NOT(ISERROR(SEARCH("PAD",AD43)))</formula>
    </cfRule>
    <cfRule type="containsText" dxfId="88" priority="299" operator="containsText" text="RAST">
      <formula>NOT(ISERROR(SEARCH("RAST",AD43)))</formula>
    </cfRule>
  </conditionalFormatting>
  <conditionalFormatting sqref="AD47:AD48">
    <cfRule type="containsText" dxfId="87" priority="285" operator="containsText" text="RANG">
      <formula>NOT(ISERROR(SEARCH("RANG",AD47)))</formula>
    </cfRule>
    <cfRule type="containsText" dxfId="86" priority="286" operator="containsText" text="PAD">
      <formula>NOT(ISERROR(SEARCH("PAD",AD47)))</formula>
    </cfRule>
    <cfRule type="containsText" dxfId="85" priority="287" operator="containsText" text="RAST">
      <formula>NOT(ISERROR(SEARCH("RAST",AD47)))</formula>
    </cfRule>
    <cfRule type="containsText" dxfId="84" priority="288" operator="containsText" text="ISTI">
      <formula>NOT(ISERROR(SEARCH("ISTI",AD47)))</formula>
    </cfRule>
  </conditionalFormatting>
  <conditionalFormatting sqref="AD47:AD48">
    <cfRule type="cellIs" dxfId="83" priority="284" operator="greaterThan">
      <formula>0</formula>
    </cfRule>
  </conditionalFormatting>
  <conditionalFormatting sqref="AD47:AD48">
    <cfRule type="containsText" dxfId="82" priority="281" operator="containsText" text="ISTI">
      <formula>NOT(ISERROR(SEARCH("ISTI",AD47)))</formula>
    </cfRule>
    <cfRule type="containsText" dxfId="81" priority="282" operator="containsText" text="PAD">
      <formula>NOT(ISERROR(SEARCH("PAD",AD47)))</formula>
    </cfRule>
    <cfRule type="containsText" dxfId="80" priority="283" operator="containsText" text="RAST">
      <formula>NOT(ISERROR(SEARCH("RAST",AD47)))</formula>
    </cfRule>
  </conditionalFormatting>
  <conditionalFormatting sqref="AD49:AD52">
    <cfRule type="containsText" dxfId="79" priority="277" operator="containsText" text="RANG">
      <formula>NOT(ISERROR(SEARCH("RANG",AD49)))</formula>
    </cfRule>
    <cfRule type="containsText" dxfId="78" priority="278" operator="containsText" text="PAD">
      <formula>NOT(ISERROR(SEARCH("PAD",AD49)))</formula>
    </cfRule>
    <cfRule type="containsText" dxfId="77" priority="279" operator="containsText" text="RAST">
      <formula>NOT(ISERROR(SEARCH("RAST",AD49)))</formula>
    </cfRule>
    <cfRule type="containsText" dxfId="76" priority="280" operator="containsText" text="ISTI">
      <formula>NOT(ISERROR(SEARCH("ISTI",AD49)))</formula>
    </cfRule>
  </conditionalFormatting>
  <conditionalFormatting sqref="AD49:AD52">
    <cfRule type="cellIs" dxfId="75" priority="276" operator="greaterThan">
      <formula>0</formula>
    </cfRule>
  </conditionalFormatting>
  <conditionalFormatting sqref="AD49:AD52">
    <cfRule type="containsText" dxfId="74" priority="273" operator="containsText" text="ISTI">
      <formula>NOT(ISERROR(SEARCH("ISTI",AD49)))</formula>
    </cfRule>
    <cfRule type="containsText" dxfId="73" priority="274" operator="containsText" text="PAD">
      <formula>NOT(ISERROR(SEARCH("PAD",AD49)))</formula>
    </cfRule>
    <cfRule type="containsText" dxfId="72" priority="275" operator="containsText" text="RAST">
      <formula>NOT(ISERROR(SEARCH("RAST",AD49)))</formula>
    </cfRule>
  </conditionalFormatting>
  <conditionalFormatting sqref="AD53:AD55">
    <cfRule type="containsText" dxfId="71" priority="269" operator="containsText" text="RANG">
      <formula>NOT(ISERROR(SEARCH("RANG",AD53)))</formula>
    </cfRule>
    <cfRule type="containsText" dxfId="70" priority="270" operator="containsText" text="PAD">
      <formula>NOT(ISERROR(SEARCH("PAD",AD53)))</formula>
    </cfRule>
    <cfRule type="containsText" dxfId="69" priority="271" operator="containsText" text="RAST">
      <formula>NOT(ISERROR(SEARCH("RAST",AD53)))</formula>
    </cfRule>
    <cfRule type="containsText" dxfId="68" priority="272" operator="containsText" text="ISTI">
      <formula>NOT(ISERROR(SEARCH("ISTI",AD53)))</formula>
    </cfRule>
  </conditionalFormatting>
  <conditionalFormatting sqref="AD53:AD55">
    <cfRule type="cellIs" dxfId="67" priority="268" operator="greaterThan">
      <formula>0</formula>
    </cfRule>
  </conditionalFormatting>
  <conditionalFormatting sqref="AD53:AD55">
    <cfRule type="containsText" dxfId="66" priority="265" operator="containsText" text="ISTI">
      <formula>NOT(ISERROR(SEARCH("ISTI",AD53)))</formula>
    </cfRule>
    <cfRule type="containsText" dxfId="65" priority="266" operator="containsText" text="PAD">
      <formula>NOT(ISERROR(SEARCH("PAD",AD53)))</formula>
    </cfRule>
    <cfRule type="containsText" dxfId="64" priority="267" operator="containsText" text="RAST">
      <formula>NOT(ISERROR(SEARCH("RAST",AD53)))</formula>
    </cfRule>
  </conditionalFormatting>
  <conditionalFormatting sqref="AD60:AD61">
    <cfRule type="containsText" dxfId="63" priority="253" operator="containsText" text="RANG">
      <formula>NOT(ISERROR(SEARCH("RANG",AD60)))</formula>
    </cfRule>
    <cfRule type="containsText" dxfId="62" priority="254" operator="containsText" text="PAD">
      <formula>NOT(ISERROR(SEARCH("PAD",AD60)))</formula>
    </cfRule>
    <cfRule type="containsText" dxfId="61" priority="255" operator="containsText" text="RAST">
      <formula>NOT(ISERROR(SEARCH("RAST",AD60)))</formula>
    </cfRule>
    <cfRule type="containsText" dxfId="60" priority="256" operator="containsText" text="ISTI">
      <formula>NOT(ISERROR(SEARCH("ISTI",AD60)))</formula>
    </cfRule>
  </conditionalFormatting>
  <conditionalFormatting sqref="AD60:AD61">
    <cfRule type="cellIs" dxfId="59" priority="252" operator="greaterThan">
      <formula>0</formula>
    </cfRule>
  </conditionalFormatting>
  <conditionalFormatting sqref="AD60:AD61">
    <cfRule type="containsText" dxfId="58" priority="249" operator="containsText" text="ISTI">
      <formula>NOT(ISERROR(SEARCH("ISTI",AD60)))</formula>
    </cfRule>
    <cfRule type="containsText" dxfId="57" priority="250" operator="containsText" text="PAD">
      <formula>NOT(ISERROR(SEARCH("PAD",AD60)))</formula>
    </cfRule>
    <cfRule type="containsText" dxfId="56" priority="251" operator="containsText" text="RAST">
      <formula>NOT(ISERROR(SEARCH("RAST",AD60)))</formula>
    </cfRule>
  </conditionalFormatting>
  <conditionalFormatting sqref="AD62:AD63">
    <cfRule type="containsText" dxfId="55" priority="245" operator="containsText" text="RANG">
      <formula>NOT(ISERROR(SEARCH("RANG",AD62)))</formula>
    </cfRule>
    <cfRule type="containsText" dxfId="54" priority="246" operator="containsText" text="PAD">
      <formula>NOT(ISERROR(SEARCH("PAD",AD62)))</formula>
    </cfRule>
    <cfRule type="containsText" dxfId="53" priority="247" operator="containsText" text="RAST">
      <formula>NOT(ISERROR(SEARCH("RAST",AD62)))</formula>
    </cfRule>
    <cfRule type="containsText" dxfId="52" priority="248" operator="containsText" text="ISTI">
      <formula>NOT(ISERROR(SEARCH("ISTI",AD62)))</formula>
    </cfRule>
  </conditionalFormatting>
  <conditionalFormatting sqref="AD62:AD63">
    <cfRule type="cellIs" dxfId="51" priority="244" operator="greaterThan">
      <formula>0</formula>
    </cfRule>
  </conditionalFormatting>
  <conditionalFormatting sqref="AD62:AD63">
    <cfRule type="containsText" dxfId="50" priority="241" operator="containsText" text="ISTI">
      <formula>NOT(ISERROR(SEARCH("ISTI",AD62)))</formula>
    </cfRule>
    <cfRule type="containsText" dxfId="49" priority="242" operator="containsText" text="PAD">
      <formula>NOT(ISERROR(SEARCH("PAD",AD62)))</formula>
    </cfRule>
    <cfRule type="containsText" dxfId="48" priority="243" operator="containsText" text="RAST">
      <formula>NOT(ISERROR(SEARCH("RAST",AD62)))</formula>
    </cfRule>
  </conditionalFormatting>
  <conditionalFormatting sqref="AD64:AD65">
    <cfRule type="containsText" dxfId="47" priority="237" operator="containsText" text="RANG">
      <formula>NOT(ISERROR(SEARCH("RANG",AD64)))</formula>
    </cfRule>
    <cfRule type="containsText" dxfId="46" priority="238" operator="containsText" text="PAD">
      <formula>NOT(ISERROR(SEARCH("PAD",AD64)))</formula>
    </cfRule>
    <cfRule type="containsText" dxfId="45" priority="239" operator="containsText" text="RAST">
      <formula>NOT(ISERROR(SEARCH("RAST",AD64)))</formula>
    </cfRule>
    <cfRule type="containsText" dxfId="44" priority="240" operator="containsText" text="ISTI">
      <formula>NOT(ISERROR(SEARCH("ISTI",AD64)))</formula>
    </cfRule>
  </conditionalFormatting>
  <conditionalFormatting sqref="AD64:AD65">
    <cfRule type="cellIs" dxfId="43" priority="236" operator="greaterThan">
      <formula>0</formula>
    </cfRule>
  </conditionalFormatting>
  <conditionalFormatting sqref="AD64:AD65">
    <cfRule type="containsText" dxfId="42" priority="233" operator="containsText" text="ISTI">
      <formula>NOT(ISERROR(SEARCH("ISTI",AD64)))</formula>
    </cfRule>
    <cfRule type="containsText" dxfId="41" priority="234" operator="containsText" text="PAD">
      <formula>NOT(ISERROR(SEARCH("PAD",AD64)))</formula>
    </cfRule>
    <cfRule type="containsText" dxfId="40" priority="235" operator="containsText" text="RAST">
      <formula>NOT(ISERROR(SEARCH("RAST",AD64)))</formula>
    </cfRule>
  </conditionalFormatting>
  <conditionalFormatting sqref="AD71">
    <cfRule type="containsText" dxfId="39" priority="213" operator="containsText" text="RANG">
      <formula>NOT(ISERROR(SEARCH("RANG",AD71)))</formula>
    </cfRule>
    <cfRule type="containsText" dxfId="38" priority="214" operator="containsText" text="PAD">
      <formula>NOT(ISERROR(SEARCH("PAD",AD71)))</formula>
    </cfRule>
    <cfRule type="containsText" dxfId="37" priority="215" operator="containsText" text="RAST">
      <formula>NOT(ISERROR(SEARCH("RAST",AD71)))</formula>
    </cfRule>
    <cfRule type="containsText" dxfId="36" priority="216" operator="containsText" text="ISTI">
      <formula>NOT(ISERROR(SEARCH("ISTI",AD71)))</formula>
    </cfRule>
  </conditionalFormatting>
  <conditionalFormatting sqref="AD71">
    <cfRule type="cellIs" dxfId="35" priority="212" operator="greaterThan">
      <formula>0</formula>
    </cfRule>
  </conditionalFormatting>
  <conditionalFormatting sqref="AD71">
    <cfRule type="containsText" dxfId="34" priority="209" operator="containsText" text="ISTI">
      <formula>NOT(ISERROR(SEARCH("ISTI",AD71)))</formula>
    </cfRule>
    <cfRule type="containsText" dxfId="33" priority="210" operator="containsText" text="PAD">
      <formula>NOT(ISERROR(SEARCH("PAD",AD71)))</formula>
    </cfRule>
    <cfRule type="containsText" dxfId="32" priority="211" operator="containsText" text="RAST">
      <formula>NOT(ISERROR(SEARCH("RAST",AD71)))</formula>
    </cfRule>
  </conditionalFormatting>
  <conditionalFormatting sqref="AD75:AD76">
    <cfRule type="containsText" dxfId="31" priority="197" operator="containsText" text="RANG">
      <formula>NOT(ISERROR(SEARCH("RANG",AD75)))</formula>
    </cfRule>
    <cfRule type="containsText" dxfId="30" priority="198" operator="containsText" text="PAD">
      <formula>NOT(ISERROR(SEARCH("PAD",AD75)))</formula>
    </cfRule>
    <cfRule type="containsText" dxfId="29" priority="199" operator="containsText" text="RAST">
      <formula>NOT(ISERROR(SEARCH("RAST",AD75)))</formula>
    </cfRule>
    <cfRule type="containsText" dxfId="28" priority="200" operator="containsText" text="ISTI">
      <formula>NOT(ISERROR(SEARCH("ISTI",AD75)))</formula>
    </cfRule>
  </conditionalFormatting>
  <conditionalFormatting sqref="AD75:AD76">
    <cfRule type="cellIs" dxfId="27" priority="196" operator="greaterThan">
      <formula>0</formula>
    </cfRule>
  </conditionalFormatting>
  <conditionalFormatting sqref="AD75:AD76">
    <cfRule type="containsText" dxfId="26" priority="193" operator="containsText" text="ISTI">
      <formula>NOT(ISERROR(SEARCH("ISTI",AD75)))</formula>
    </cfRule>
    <cfRule type="containsText" dxfId="25" priority="194" operator="containsText" text="PAD">
      <formula>NOT(ISERROR(SEARCH("PAD",AD75)))</formula>
    </cfRule>
    <cfRule type="containsText" dxfId="24" priority="195" operator="containsText" text="RAST">
      <formula>NOT(ISERROR(SEARCH("RAST",AD75)))</formula>
    </cfRule>
  </conditionalFormatting>
  <conditionalFormatting sqref="AD77:AD78">
    <cfRule type="containsText" dxfId="23" priority="173" operator="containsText" text="RANG">
      <formula>NOT(ISERROR(SEARCH("RANG",AD77)))</formula>
    </cfRule>
    <cfRule type="containsText" dxfId="22" priority="174" operator="containsText" text="PAD">
      <formula>NOT(ISERROR(SEARCH("PAD",AD77)))</formula>
    </cfRule>
    <cfRule type="containsText" dxfId="21" priority="175" operator="containsText" text="RAST">
      <formula>NOT(ISERROR(SEARCH("RAST",AD77)))</formula>
    </cfRule>
    <cfRule type="containsText" dxfId="20" priority="176" operator="containsText" text="ISTI">
      <formula>NOT(ISERROR(SEARCH("ISTI",AD77)))</formula>
    </cfRule>
  </conditionalFormatting>
  <conditionalFormatting sqref="AD77:AD78">
    <cfRule type="cellIs" dxfId="19" priority="172" operator="greaterThan">
      <formula>0</formula>
    </cfRule>
  </conditionalFormatting>
  <conditionalFormatting sqref="AD77:AD78">
    <cfRule type="containsText" dxfId="18" priority="169" operator="containsText" text="ISTI">
      <formula>NOT(ISERROR(SEARCH("ISTI",AD77)))</formula>
    </cfRule>
    <cfRule type="containsText" dxfId="17" priority="170" operator="containsText" text="PAD">
      <formula>NOT(ISERROR(SEARCH("PAD",AD77)))</formula>
    </cfRule>
    <cfRule type="containsText" dxfId="16" priority="171" operator="containsText" text="RAST">
      <formula>NOT(ISERROR(SEARCH("RAST",AD77)))</formula>
    </cfRule>
  </conditionalFormatting>
  <conditionalFormatting sqref="AM1">
    <cfRule type="containsText" dxfId="15" priority="13" operator="containsText" text="RANG">
      <formula>NOT(ISERROR(SEARCH("RANG",AM1)))</formula>
    </cfRule>
    <cfRule type="containsText" dxfId="14" priority="14" operator="containsText" text="PAD">
      <formula>NOT(ISERROR(SEARCH("PAD",AM1)))</formula>
    </cfRule>
    <cfRule type="containsText" dxfId="13" priority="15" operator="containsText" text="RAST">
      <formula>NOT(ISERROR(SEARCH("RAST",AM1)))</formula>
    </cfRule>
    <cfRule type="containsText" dxfId="12" priority="16" operator="containsText" text="ISTI">
      <formula>NOT(ISERROR(SEARCH("ISTI",AM1)))</formula>
    </cfRule>
  </conditionalFormatting>
  <conditionalFormatting sqref="AR1">
    <cfRule type="containsText" dxfId="11" priority="1" operator="containsText" text="RANG">
      <formula>NOT(ISERROR(SEARCH("RANG",AR1)))</formula>
    </cfRule>
    <cfRule type="containsText" dxfId="10" priority="2" operator="containsText" text="PAD">
      <formula>NOT(ISERROR(SEARCH("PAD",AR1)))</formula>
    </cfRule>
    <cfRule type="containsText" dxfId="9" priority="3" operator="containsText" text="RAST">
      <formula>NOT(ISERROR(SEARCH("RAST",AR1)))</formula>
    </cfRule>
    <cfRule type="containsText" dxfId="8" priority="4" operator="containsText" text="ISTI">
      <formula>NOT(ISERROR(SEARCH("ISTI",AR1)))</formula>
    </cfRule>
  </conditionalFormatting>
  <conditionalFormatting sqref="AP1">
    <cfRule type="containsText" dxfId="7" priority="9" operator="containsText" text="RANG">
      <formula>NOT(ISERROR(SEARCH("RANG",AP1)))</formula>
    </cfRule>
    <cfRule type="containsText" dxfId="6" priority="10" operator="containsText" text="PAD">
      <formula>NOT(ISERROR(SEARCH("PAD",AP1)))</formula>
    </cfRule>
    <cfRule type="containsText" dxfId="5" priority="11" operator="containsText" text="RAST">
      <formula>NOT(ISERROR(SEARCH("RAST",AP1)))</formula>
    </cfRule>
    <cfRule type="containsText" dxfId="4" priority="12" operator="containsText" text="ISTI">
      <formula>NOT(ISERROR(SEARCH("ISTI",AP1)))</formula>
    </cfRule>
  </conditionalFormatting>
  <conditionalFormatting sqref="AQ1">
    <cfRule type="containsText" dxfId="3" priority="5" operator="containsText" text="RANG">
      <formula>NOT(ISERROR(SEARCH("RANG",AQ1)))</formula>
    </cfRule>
    <cfRule type="containsText" dxfId="2" priority="6" operator="containsText" text="PAD">
      <formula>NOT(ISERROR(SEARCH("PAD",AQ1)))</formula>
    </cfRule>
    <cfRule type="containsText" dxfId="1" priority="7" operator="containsText" text="RAST">
      <formula>NOT(ISERROR(SEARCH("RAST",AQ1)))</formula>
    </cfRule>
    <cfRule type="containsText" dxfId="0" priority="8" operator="containsText" text="ISTI">
      <formula>NOT(ISERROR(SEARCH("ISTI",AQ1)))</formula>
    </cfRule>
  </conditionalFormatting>
  <pageMargins left="0.7" right="0.7" top="0.75" bottom="0.75" header="0.3" footer="0.3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79"/>
  <sheetViews>
    <sheetView workbookViewId="0"/>
  </sheetViews>
  <sheetFormatPr defaultRowHeight="15"/>
  <cols>
    <col min="1" max="1" width="3.42578125" customWidth="1"/>
    <col min="2" max="2" width="39.5703125" customWidth="1"/>
  </cols>
  <sheetData>
    <row r="1" spans="2:7" ht="11.25" customHeight="1"/>
    <row r="2" spans="2:7">
      <c r="B2" s="216" t="s">
        <v>300</v>
      </c>
      <c r="C2" s="213" t="s">
        <v>301</v>
      </c>
      <c r="D2" s="214"/>
      <c r="E2" s="214"/>
      <c r="F2" s="214"/>
      <c r="G2" s="215"/>
    </row>
    <row r="3" spans="2:7">
      <c r="B3" s="217"/>
      <c r="C3" s="52" t="s">
        <v>14</v>
      </c>
      <c r="D3" s="52" t="s">
        <v>13</v>
      </c>
      <c r="E3" s="52" t="s">
        <v>12</v>
      </c>
      <c r="F3" s="52" t="s">
        <v>11</v>
      </c>
      <c r="G3" s="52" t="s">
        <v>10</v>
      </c>
    </row>
    <row r="4" spans="2:7" ht="30">
      <c r="B4" s="51" t="s">
        <v>134</v>
      </c>
      <c r="C4" s="39"/>
      <c r="D4" s="39">
        <v>2.2999999999999998</v>
      </c>
      <c r="E4" s="39"/>
      <c r="F4" s="39"/>
      <c r="G4" s="39"/>
    </row>
    <row r="5" spans="2:7">
      <c r="B5" s="51" t="s">
        <v>146</v>
      </c>
      <c r="C5" s="39"/>
      <c r="D5" s="39">
        <v>2.76</v>
      </c>
      <c r="E5" s="39"/>
      <c r="F5" s="39">
        <v>3.31</v>
      </c>
      <c r="G5" s="39">
        <v>3.84</v>
      </c>
    </row>
    <row r="6" spans="2:7" ht="30">
      <c r="B6" s="51" t="s">
        <v>62</v>
      </c>
      <c r="C6" s="39"/>
      <c r="D6" s="39">
        <v>2.84</v>
      </c>
      <c r="E6" s="39"/>
      <c r="F6" s="39">
        <v>3.45</v>
      </c>
      <c r="G6" s="39">
        <v>4.07</v>
      </c>
    </row>
    <row r="7" spans="2:7" ht="30">
      <c r="B7" s="51" t="s">
        <v>61</v>
      </c>
      <c r="C7" s="39"/>
      <c r="D7" s="39">
        <v>2.78</v>
      </c>
      <c r="E7" s="39"/>
      <c r="F7" s="39">
        <v>3.34</v>
      </c>
      <c r="G7" s="39">
        <v>3.96</v>
      </c>
    </row>
    <row r="8" spans="2:7">
      <c r="B8" s="51" t="s">
        <v>152</v>
      </c>
      <c r="C8" s="39"/>
      <c r="D8" s="39"/>
      <c r="E8" s="39"/>
      <c r="F8" s="39">
        <v>3.31</v>
      </c>
      <c r="G8" s="39">
        <v>3.84</v>
      </c>
    </row>
    <row r="9" spans="2:7">
      <c r="B9" s="51" t="s">
        <v>60</v>
      </c>
      <c r="C9" s="39"/>
      <c r="D9" s="39">
        <v>2.76</v>
      </c>
      <c r="E9" s="39"/>
      <c r="F9" s="39">
        <v>3.31</v>
      </c>
      <c r="G9" s="39">
        <v>3.84</v>
      </c>
    </row>
    <row r="10" spans="2:7" ht="45">
      <c r="B10" s="51" t="s">
        <v>143</v>
      </c>
      <c r="C10" s="39"/>
      <c r="D10" s="39">
        <v>2.82</v>
      </c>
      <c r="E10" s="39"/>
      <c r="F10" s="39">
        <v>3.39</v>
      </c>
      <c r="G10" s="39">
        <v>4.05</v>
      </c>
    </row>
    <row r="11" spans="2:7" ht="45">
      <c r="B11" s="51" t="s">
        <v>145</v>
      </c>
      <c r="C11" s="39"/>
      <c r="D11" s="39">
        <v>2.83</v>
      </c>
      <c r="E11" s="39"/>
      <c r="F11" s="39">
        <v>3.41</v>
      </c>
      <c r="G11" s="39">
        <v>4.09</v>
      </c>
    </row>
    <row r="12" spans="2:7" ht="45">
      <c r="B12" s="51" t="s">
        <v>144</v>
      </c>
      <c r="C12" s="39"/>
      <c r="D12" s="39">
        <v>2.84</v>
      </c>
      <c r="E12" s="39"/>
      <c r="F12" s="39">
        <v>3.43</v>
      </c>
      <c r="G12" s="39">
        <v>4.1500000000000004</v>
      </c>
    </row>
    <row r="13" spans="2:7" ht="45">
      <c r="B13" s="51" t="s">
        <v>141</v>
      </c>
      <c r="C13" s="39"/>
      <c r="D13" s="39">
        <v>2.84</v>
      </c>
      <c r="E13" s="39"/>
      <c r="F13" s="39">
        <v>3.45</v>
      </c>
      <c r="G13" s="39">
        <v>4.07</v>
      </c>
    </row>
    <row r="14" spans="2:7" ht="30">
      <c r="B14" s="51" t="s">
        <v>142</v>
      </c>
      <c r="C14" s="39"/>
      <c r="D14" s="39">
        <v>2.75</v>
      </c>
      <c r="E14" s="39"/>
      <c r="F14" s="39">
        <v>3.33</v>
      </c>
      <c r="G14" s="39">
        <v>3.9</v>
      </c>
    </row>
    <row r="15" spans="2:7" ht="30">
      <c r="B15" s="51" t="s">
        <v>151</v>
      </c>
      <c r="C15" s="39"/>
      <c r="D15" s="39"/>
      <c r="E15" s="39"/>
      <c r="F15" s="39"/>
      <c r="G15" s="39">
        <v>3.99</v>
      </c>
    </row>
    <row r="16" spans="2:7" ht="30">
      <c r="B16" s="51" t="s">
        <v>136</v>
      </c>
      <c r="C16" s="39"/>
      <c r="D16" s="39"/>
      <c r="E16" s="39"/>
      <c r="F16" s="39"/>
      <c r="G16" s="39">
        <v>3.84</v>
      </c>
    </row>
    <row r="17" spans="2:7">
      <c r="B17" s="51" t="s">
        <v>86</v>
      </c>
      <c r="C17" s="39"/>
      <c r="D17" s="39">
        <v>2.76</v>
      </c>
      <c r="E17" s="39"/>
      <c r="F17" s="39">
        <v>3.31</v>
      </c>
      <c r="G17" s="39">
        <v>3.84</v>
      </c>
    </row>
    <row r="18" spans="2:7">
      <c r="B18" s="51" t="s">
        <v>147</v>
      </c>
      <c r="C18" s="39"/>
      <c r="D18" s="39">
        <v>2.59</v>
      </c>
      <c r="E18" s="39"/>
      <c r="F18" s="39">
        <v>2.76</v>
      </c>
      <c r="G18" s="39"/>
    </row>
    <row r="19" spans="2:7" ht="30">
      <c r="B19" s="51" t="s">
        <v>140</v>
      </c>
      <c r="C19" s="39"/>
      <c r="D19" s="39">
        <v>2.76</v>
      </c>
      <c r="E19" s="39"/>
      <c r="F19" s="39"/>
      <c r="G19" s="39"/>
    </row>
    <row r="20" spans="2:7" ht="30">
      <c r="B20" s="51" t="s">
        <v>131</v>
      </c>
      <c r="C20" s="39"/>
      <c r="D20" s="39">
        <v>2.76</v>
      </c>
      <c r="E20" s="39"/>
      <c r="F20" s="39"/>
      <c r="G20" s="39"/>
    </row>
    <row r="21" spans="2:7">
      <c r="B21" s="51" t="s">
        <v>129</v>
      </c>
      <c r="C21" s="39"/>
      <c r="D21" s="39">
        <v>2.59</v>
      </c>
      <c r="E21" s="39"/>
      <c r="F21" s="39"/>
      <c r="G21" s="39"/>
    </row>
    <row r="22" spans="2:7" ht="30">
      <c r="B22" s="51" t="s">
        <v>84</v>
      </c>
      <c r="C22" s="39"/>
      <c r="D22" s="39">
        <v>3.17</v>
      </c>
      <c r="E22" s="39"/>
      <c r="F22" s="39">
        <v>3.17</v>
      </c>
      <c r="G22" s="39">
        <v>3.84</v>
      </c>
    </row>
    <row r="23" spans="2:7" ht="45">
      <c r="B23" s="51" t="s">
        <v>85</v>
      </c>
      <c r="C23" s="39"/>
      <c r="D23" s="39">
        <v>3.3</v>
      </c>
      <c r="E23" s="39"/>
      <c r="F23" s="39">
        <v>3.3</v>
      </c>
      <c r="G23" s="39">
        <v>3.99</v>
      </c>
    </row>
    <row r="24" spans="2:7">
      <c r="B24" s="51" t="s">
        <v>74</v>
      </c>
      <c r="C24" s="39"/>
      <c r="D24" s="39">
        <v>2.76</v>
      </c>
      <c r="E24" s="39">
        <v>2.76</v>
      </c>
      <c r="F24" s="39">
        <v>3.31</v>
      </c>
      <c r="G24" s="39">
        <v>3.84</v>
      </c>
    </row>
    <row r="25" spans="2:7" ht="30">
      <c r="B25" s="51" t="s">
        <v>75</v>
      </c>
      <c r="C25" s="39"/>
      <c r="D25" s="39">
        <v>2.81</v>
      </c>
      <c r="E25" s="39">
        <v>2.81</v>
      </c>
      <c r="F25" s="39">
        <v>3.43</v>
      </c>
      <c r="G25" s="39">
        <v>3.99</v>
      </c>
    </row>
    <row r="26" spans="2:7" ht="45">
      <c r="B26" s="51" t="s">
        <v>77</v>
      </c>
      <c r="C26" s="39"/>
      <c r="D26" s="39">
        <v>2.84</v>
      </c>
      <c r="E26" s="39">
        <v>2.84</v>
      </c>
      <c r="F26" s="39">
        <v>3.45</v>
      </c>
      <c r="G26" s="39">
        <v>4.07</v>
      </c>
    </row>
    <row r="27" spans="2:7" ht="30">
      <c r="B27" s="51" t="s">
        <v>76</v>
      </c>
      <c r="C27" s="39"/>
      <c r="D27" s="39">
        <v>2.78</v>
      </c>
      <c r="E27" s="39">
        <v>2.78</v>
      </c>
      <c r="F27" s="39">
        <v>3.34</v>
      </c>
      <c r="G27" s="39">
        <v>3.96</v>
      </c>
    </row>
    <row r="28" spans="2:7" ht="30">
      <c r="B28" s="51" t="s">
        <v>67</v>
      </c>
      <c r="C28" s="39"/>
      <c r="D28" s="39"/>
      <c r="E28" s="39"/>
      <c r="F28" s="39"/>
      <c r="G28" s="39">
        <v>3.9</v>
      </c>
    </row>
    <row r="29" spans="2:7" ht="30">
      <c r="B29" s="51" t="s">
        <v>69</v>
      </c>
      <c r="C29" s="39"/>
      <c r="D29" s="39"/>
      <c r="E29" s="39"/>
      <c r="F29" s="39"/>
      <c r="G29" s="39">
        <v>4.0599999999999996</v>
      </c>
    </row>
    <row r="30" spans="2:7">
      <c r="B30" s="51" t="s">
        <v>63</v>
      </c>
      <c r="C30" s="39"/>
      <c r="D30" s="39">
        <v>2.76</v>
      </c>
      <c r="E30" s="39">
        <v>2.76</v>
      </c>
      <c r="F30" s="39">
        <v>3.31</v>
      </c>
      <c r="G30" s="39">
        <v>3.84</v>
      </c>
    </row>
    <row r="31" spans="2:7" ht="30">
      <c r="B31" s="51" t="s">
        <v>64</v>
      </c>
      <c r="C31" s="39"/>
      <c r="D31" s="39">
        <v>2.81</v>
      </c>
      <c r="E31" s="39">
        <v>2.81</v>
      </c>
      <c r="F31" s="39">
        <v>3.43</v>
      </c>
      <c r="G31" s="39">
        <v>3.99</v>
      </c>
    </row>
    <row r="32" spans="2:7" ht="45">
      <c r="B32" s="51" t="s">
        <v>66</v>
      </c>
      <c r="C32" s="39"/>
      <c r="D32" s="39">
        <v>2.84</v>
      </c>
      <c r="E32" s="39">
        <v>2.84</v>
      </c>
      <c r="F32" s="39">
        <v>3.45</v>
      </c>
      <c r="G32" s="39">
        <v>4.07</v>
      </c>
    </row>
    <row r="33" spans="2:7" ht="30">
      <c r="B33" s="51" t="s">
        <v>65</v>
      </c>
      <c r="C33" s="39"/>
      <c r="D33" s="39">
        <v>2.78</v>
      </c>
      <c r="E33" s="39">
        <v>2.78</v>
      </c>
      <c r="F33" s="39">
        <v>3.34</v>
      </c>
      <c r="G33" s="39">
        <v>3.96</v>
      </c>
    </row>
    <row r="34" spans="2:7">
      <c r="B34" s="51" t="s">
        <v>47</v>
      </c>
      <c r="C34" s="39"/>
      <c r="D34" s="39">
        <v>2.84</v>
      </c>
      <c r="E34" s="39">
        <v>2.84</v>
      </c>
      <c r="F34" s="39">
        <v>3.43</v>
      </c>
      <c r="G34" s="39">
        <v>3.99</v>
      </c>
    </row>
    <row r="35" spans="2:7" ht="30">
      <c r="B35" s="51" t="s">
        <v>51</v>
      </c>
      <c r="C35" s="39"/>
      <c r="D35" s="39">
        <v>2.84</v>
      </c>
      <c r="E35" s="39"/>
      <c r="F35" s="39">
        <v>3.45</v>
      </c>
      <c r="G35" s="39">
        <v>4.07</v>
      </c>
    </row>
    <row r="36" spans="2:7" ht="45">
      <c r="B36" s="51" t="s">
        <v>71</v>
      </c>
      <c r="C36" s="39"/>
      <c r="D36" s="39"/>
      <c r="E36" s="39"/>
      <c r="F36" s="39"/>
      <c r="G36" s="39">
        <v>3.96</v>
      </c>
    </row>
    <row r="37" spans="2:7" ht="60">
      <c r="B37" s="51" t="s">
        <v>73</v>
      </c>
      <c r="C37" s="39"/>
      <c r="D37" s="39"/>
      <c r="E37" s="39"/>
      <c r="F37" s="39"/>
      <c r="G37" s="39">
        <v>4.12</v>
      </c>
    </row>
    <row r="38" spans="2:7" ht="30">
      <c r="B38" s="51" t="s">
        <v>48</v>
      </c>
      <c r="C38" s="39"/>
      <c r="D38" s="39">
        <v>2.78</v>
      </c>
      <c r="E38" s="39">
        <v>2.78</v>
      </c>
      <c r="F38" s="39">
        <v>3.39</v>
      </c>
      <c r="G38" s="39">
        <v>4.05</v>
      </c>
    </row>
    <row r="39" spans="2:7" ht="30">
      <c r="B39" s="51" t="s">
        <v>52</v>
      </c>
      <c r="C39" s="39"/>
      <c r="D39" s="39"/>
      <c r="E39" s="39"/>
      <c r="F39" s="39">
        <v>3.41</v>
      </c>
      <c r="G39" s="39">
        <v>4.1100000000000003</v>
      </c>
    </row>
    <row r="40" spans="2:7" ht="30">
      <c r="B40" s="51" t="s">
        <v>49</v>
      </c>
      <c r="C40" s="39"/>
      <c r="D40" s="39">
        <v>2.79</v>
      </c>
      <c r="E40" s="39">
        <v>2.79</v>
      </c>
      <c r="F40" s="39">
        <v>3.41</v>
      </c>
      <c r="G40" s="39">
        <v>4.09</v>
      </c>
    </row>
    <row r="41" spans="2:7" ht="30">
      <c r="B41" s="51" t="s">
        <v>148</v>
      </c>
      <c r="C41" s="39"/>
      <c r="D41" s="39"/>
      <c r="E41" s="39"/>
      <c r="F41" s="39">
        <v>3.43</v>
      </c>
      <c r="G41" s="39">
        <v>4.18</v>
      </c>
    </row>
    <row r="42" spans="2:7" ht="30">
      <c r="B42" s="51" t="s">
        <v>50</v>
      </c>
      <c r="C42" s="39"/>
      <c r="D42" s="39">
        <v>2.8</v>
      </c>
      <c r="E42" s="39">
        <v>2.8</v>
      </c>
      <c r="F42" s="39">
        <v>3.43</v>
      </c>
      <c r="G42" s="39">
        <v>4.1500000000000004</v>
      </c>
    </row>
    <row r="43" spans="2:7" ht="30">
      <c r="B43" s="51" t="s">
        <v>53</v>
      </c>
      <c r="C43" s="39"/>
      <c r="D43" s="39"/>
      <c r="E43" s="39"/>
      <c r="F43" s="39">
        <v>3.45</v>
      </c>
      <c r="G43" s="39">
        <v>4.2300000000000004</v>
      </c>
    </row>
    <row r="44" spans="2:7">
      <c r="B44" s="51" t="s">
        <v>54</v>
      </c>
      <c r="C44" s="39"/>
      <c r="D44" s="39">
        <v>2.7</v>
      </c>
      <c r="E44" s="39">
        <v>2.7</v>
      </c>
      <c r="F44" s="39">
        <v>3.25</v>
      </c>
      <c r="G44" s="39">
        <v>3.78</v>
      </c>
    </row>
    <row r="45" spans="2:7" ht="30">
      <c r="B45" s="51" t="s">
        <v>55</v>
      </c>
      <c r="C45" s="39"/>
      <c r="D45" s="39">
        <v>2.75</v>
      </c>
      <c r="E45" s="39">
        <v>2.75</v>
      </c>
      <c r="F45" s="39">
        <v>3.33</v>
      </c>
      <c r="G45" s="39">
        <v>3.9</v>
      </c>
    </row>
    <row r="46" spans="2:7">
      <c r="B46" s="51" t="s">
        <v>56</v>
      </c>
      <c r="C46" s="39"/>
      <c r="D46" s="39">
        <v>2.76</v>
      </c>
      <c r="E46" s="39"/>
      <c r="F46" s="39">
        <v>3.31</v>
      </c>
      <c r="G46" s="39">
        <v>3.84</v>
      </c>
    </row>
    <row r="47" spans="2:7" ht="45">
      <c r="B47" s="51" t="s">
        <v>59</v>
      </c>
      <c r="C47" s="39"/>
      <c r="D47" s="39"/>
      <c r="E47" s="39"/>
      <c r="F47" s="39">
        <v>3.45</v>
      </c>
      <c r="G47" s="39">
        <v>4.07</v>
      </c>
    </row>
    <row r="48" spans="2:7" ht="30">
      <c r="B48" s="51" t="s">
        <v>57</v>
      </c>
      <c r="C48" s="39"/>
      <c r="D48" s="39"/>
      <c r="E48" s="39"/>
      <c r="F48" s="39">
        <v>3.43</v>
      </c>
      <c r="G48" s="39">
        <v>3.99</v>
      </c>
    </row>
    <row r="49" spans="2:7" ht="30">
      <c r="B49" s="51" t="s">
        <v>58</v>
      </c>
      <c r="C49" s="39"/>
      <c r="D49" s="39"/>
      <c r="E49" s="39"/>
      <c r="F49" s="39">
        <v>3.34</v>
      </c>
      <c r="G49" s="39">
        <v>3.96</v>
      </c>
    </row>
    <row r="50" spans="2:7" ht="45">
      <c r="B50" s="51" t="s">
        <v>82</v>
      </c>
      <c r="C50" s="39"/>
      <c r="D50" s="39">
        <v>2.76</v>
      </c>
      <c r="E50" s="39"/>
      <c r="F50" s="39">
        <v>3.31</v>
      </c>
      <c r="G50" s="39">
        <v>3.84</v>
      </c>
    </row>
    <row r="51" spans="2:7" ht="60">
      <c r="B51" s="51" t="s">
        <v>83</v>
      </c>
      <c r="C51" s="39"/>
      <c r="D51" s="39">
        <v>2.81</v>
      </c>
      <c r="E51" s="39"/>
      <c r="F51" s="39">
        <v>3.43</v>
      </c>
      <c r="G51" s="39">
        <v>3.99</v>
      </c>
    </row>
    <row r="52" spans="2:7">
      <c r="B52" s="51" t="s">
        <v>78</v>
      </c>
      <c r="C52" s="39"/>
      <c r="D52" s="39">
        <v>2.76</v>
      </c>
      <c r="E52" s="39">
        <v>2.76</v>
      </c>
      <c r="F52" s="39">
        <v>3.31</v>
      </c>
      <c r="G52" s="39">
        <v>3.84</v>
      </c>
    </row>
    <row r="53" spans="2:7" ht="30">
      <c r="B53" s="51" t="s">
        <v>79</v>
      </c>
      <c r="C53" s="39"/>
      <c r="D53" s="39"/>
      <c r="E53" s="39">
        <v>2.78</v>
      </c>
      <c r="F53" s="39">
        <v>3.34</v>
      </c>
      <c r="G53" s="39">
        <v>3.96</v>
      </c>
    </row>
    <row r="54" spans="2:7" ht="30">
      <c r="B54" s="51" t="s">
        <v>132</v>
      </c>
      <c r="C54" s="39"/>
      <c r="D54" s="39">
        <v>2.2999999999999998</v>
      </c>
      <c r="E54" s="39"/>
      <c r="F54" s="39"/>
      <c r="G54" s="39"/>
    </row>
    <row r="55" spans="2:7">
      <c r="B55" s="51" t="s">
        <v>80</v>
      </c>
      <c r="C55" s="39">
        <v>2.1</v>
      </c>
      <c r="D55" s="39">
        <v>2.1</v>
      </c>
      <c r="E55" s="39"/>
      <c r="F55" s="39"/>
      <c r="G55" s="39"/>
    </row>
    <row r="56" spans="2:7" ht="30">
      <c r="B56" s="51" t="s">
        <v>81</v>
      </c>
      <c r="C56" s="39">
        <v>2.2000000000000002</v>
      </c>
      <c r="D56" s="39">
        <v>2.2000000000000002</v>
      </c>
      <c r="E56" s="39"/>
      <c r="F56" s="39"/>
      <c r="G56" s="39"/>
    </row>
    <row r="57" spans="2:7" ht="30">
      <c r="B57" s="51" t="s">
        <v>127</v>
      </c>
      <c r="C57" s="39"/>
      <c r="D57" s="39">
        <v>2.58</v>
      </c>
      <c r="E57" s="39"/>
      <c r="F57" s="39"/>
      <c r="G57" s="39"/>
    </row>
    <row r="58" spans="2:7" ht="60">
      <c r="B58" s="51" t="s">
        <v>122</v>
      </c>
      <c r="C58" s="39"/>
      <c r="D58" s="39"/>
      <c r="E58" s="39"/>
      <c r="F58" s="39"/>
      <c r="G58" s="39">
        <v>3.57</v>
      </c>
    </row>
    <row r="59" spans="2:7">
      <c r="B59" s="51" t="s">
        <v>124</v>
      </c>
      <c r="C59" s="39"/>
      <c r="D59" s="39"/>
      <c r="E59" s="39"/>
      <c r="F59" s="39">
        <v>3.11</v>
      </c>
      <c r="G59" s="39"/>
    </row>
    <row r="60" spans="2:7" ht="30">
      <c r="B60" s="51" t="s">
        <v>126</v>
      </c>
      <c r="C60" s="39"/>
      <c r="D60" s="39"/>
      <c r="E60" s="39"/>
      <c r="F60" s="39">
        <v>3.33</v>
      </c>
      <c r="G60" s="39"/>
    </row>
    <row r="61" spans="2:7" ht="30">
      <c r="B61" s="51" t="s">
        <v>139</v>
      </c>
      <c r="C61" s="39"/>
      <c r="D61" s="39"/>
      <c r="E61" s="39"/>
      <c r="F61" s="39">
        <v>3.27</v>
      </c>
      <c r="G61" s="39"/>
    </row>
    <row r="62" spans="2:7">
      <c r="B62" s="51" t="s">
        <v>118</v>
      </c>
      <c r="C62" s="39"/>
      <c r="D62" s="39"/>
      <c r="E62" s="39"/>
      <c r="F62" s="39"/>
      <c r="G62" s="39">
        <v>3.84</v>
      </c>
    </row>
    <row r="63" spans="2:7">
      <c r="B63" s="51" t="s">
        <v>120</v>
      </c>
      <c r="C63" s="39"/>
      <c r="D63" s="39"/>
      <c r="E63" s="39"/>
      <c r="F63" s="39"/>
      <c r="G63" s="39">
        <v>3.84</v>
      </c>
    </row>
    <row r="64" spans="2:7">
      <c r="B64" s="51" t="s">
        <v>114</v>
      </c>
      <c r="C64" s="39"/>
      <c r="D64" s="39"/>
      <c r="E64" s="39"/>
      <c r="F64" s="39"/>
      <c r="G64" s="39">
        <v>3.58</v>
      </c>
    </row>
    <row r="65" spans="2:7" ht="30">
      <c r="B65" s="51" t="s">
        <v>116</v>
      </c>
      <c r="C65" s="39"/>
      <c r="D65" s="39"/>
      <c r="E65" s="39"/>
      <c r="F65" s="39"/>
      <c r="G65" s="39">
        <v>3.72</v>
      </c>
    </row>
    <row r="66" spans="2:7" ht="30">
      <c r="B66" s="51" t="s">
        <v>107</v>
      </c>
      <c r="C66" s="39"/>
      <c r="D66" s="39"/>
      <c r="E66" s="39"/>
      <c r="F66" s="39">
        <v>3.31</v>
      </c>
      <c r="G66" s="39">
        <v>3.84</v>
      </c>
    </row>
    <row r="67" spans="2:7" ht="45">
      <c r="B67" s="51" t="s">
        <v>108</v>
      </c>
      <c r="C67" s="39"/>
      <c r="D67" s="39"/>
      <c r="E67" s="39"/>
      <c r="F67" s="39">
        <v>3.31</v>
      </c>
      <c r="G67" s="39">
        <v>3.84</v>
      </c>
    </row>
    <row r="68" spans="2:7">
      <c r="B68" s="51" t="s">
        <v>89</v>
      </c>
      <c r="C68" s="39"/>
      <c r="D68" s="39"/>
      <c r="E68" s="39"/>
      <c r="F68" s="39"/>
      <c r="G68" s="39">
        <v>3.84</v>
      </c>
    </row>
    <row r="69" spans="2:7" ht="30">
      <c r="B69" s="51" t="s">
        <v>90</v>
      </c>
      <c r="C69" s="39"/>
      <c r="D69" s="39"/>
      <c r="E69" s="39"/>
      <c r="F69" s="39"/>
      <c r="G69" s="39">
        <v>3.58</v>
      </c>
    </row>
    <row r="70" spans="2:7" ht="30">
      <c r="B70" s="51" t="s">
        <v>95</v>
      </c>
      <c r="C70" s="39"/>
      <c r="D70" s="39"/>
      <c r="E70" s="39"/>
      <c r="F70" s="39"/>
      <c r="G70" s="39">
        <v>3.9</v>
      </c>
    </row>
    <row r="71" spans="2:7" ht="30">
      <c r="B71" s="51" t="s">
        <v>112</v>
      </c>
      <c r="C71" s="39"/>
      <c r="D71" s="39"/>
      <c r="E71" s="39"/>
      <c r="F71" s="39"/>
      <c r="G71" s="39">
        <v>3.72</v>
      </c>
    </row>
    <row r="72" spans="2:7" ht="30">
      <c r="B72" s="51" t="s">
        <v>110</v>
      </c>
      <c r="C72" s="39"/>
      <c r="D72" s="39"/>
      <c r="E72" s="39"/>
      <c r="F72" s="39"/>
      <c r="G72" s="39">
        <v>3.58</v>
      </c>
    </row>
    <row r="73" spans="2:7" ht="30">
      <c r="B73" s="51" t="s">
        <v>101</v>
      </c>
      <c r="C73" s="39"/>
      <c r="D73" s="39"/>
      <c r="E73" s="39"/>
      <c r="F73" s="39"/>
      <c r="G73" s="39">
        <v>3.58</v>
      </c>
    </row>
    <row r="74" spans="2:7" ht="45">
      <c r="B74" s="51" t="s">
        <v>103</v>
      </c>
      <c r="C74" s="39"/>
      <c r="D74" s="39"/>
      <c r="E74" s="39"/>
      <c r="F74" s="39"/>
      <c r="G74" s="39">
        <v>3.72</v>
      </c>
    </row>
    <row r="75" spans="2:7">
      <c r="B75" s="51" t="s">
        <v>92</v>
      </c>
      <c r="C75" s="39"/>
      <c r="D75" s="39"/>
      <c r="E75" s="39"/>
      <c r="F75" s="39"/>
      <c r="G75" s="39">
        <v>3.58</v>
      </c>
    </row>
    <row r="76" spans="2:7" ht="30">
      <c r="B76" s="51" t="s">
        <v>106</v>
      </c>
      <c r="C76" s="39"/>
      <c r="D76" s="39"/>
      <c r="E76" s="39"/>
      <c r="F76" s="39"/>
      <c r="G76" s="39">
        <v>3.72</v>
      </c>
    </row>
    <row r="77" spans="2:7">
      <c r="B77" s="51" t="s">
        <v>91</v>
      </c>
      <c r="C77" s="39"/>
      <c r="D77" s="39"/>
      <c r="E77" s="39"/>
      <c r="F77" s="39"/>
      <c r="G77" s="39">
        <v>3.84</v>
      </c>
    </row>
    <row r="78" spans="2:7" ht="30">
      <c r="B78" s="51" t="s">
        <v>99</v>
      </c>
      <c r="C78" s="39"/>
      <c r="D78" s="39"/>
      <c r="E78" s="39"/>
      <c r="F78" s="39"/>
      <c r="G78" s="39">
        <v>3.9</v>
      </c>
    </row>
    <row r="79" spans="2:7">
      <c r="B79" s="51" t="s">
        <v>88</v>
      </c>
      <c r="C79" s="39"/>
      <c r="D79" s="39">
        <v>2.76</v>
      </c>
      <c r="E79" s="39"/>
      <c r="F79" s="39"/>
      <c r="G79" s="39"/>
    </row>
  </sheetData>
  <mergeCells count="2">
    <mergeCell ref="C2:G2"/>
    <mergeCell ref="B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Matrica</vt:lpstr>
      <vt:lpstr>Sheet2</vt:lpstr>
      <vt:lpstr>Радна места</vt:lpstr>
      <vt:lpstr>Приказ по 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MDULS</dc:creator>
  <cp:lastModifiedBy>User</cp:lastModifiedBy>
  <cp:lastPrinted>2018-09-10T09:06:48Z</cp:lastPrinted>
  <dcterms:created xsi:type="dcterms:W3CDTF">2018-03-15T08:02:28Z</dcterms:created>
  <dcterms:modified xsi:type="dcterms:W3CDTF">2018-09-19T12:53:47Z</dcterms:modified>
</cp:coreProperties>
</file>